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marbetsmappar\ÄLF OMF Kvalitet och utveckling 2001094\¤ Kvalitet\Ledningssystem\1. VOF Styrande dokument\4. Blanketter\"/>
    </mc:Choice>
  </mc:AlternateContent>
  <xr:revisionPtr revIDLastSave="0" documentId="8_{BC28E465-ED2F-41FE-9D2B-8A710681819F}" xr6:coauthVersionLast="47" xr6:coauthVersionMax="47" xr10:uidLastSave="{00000000-0000-0000-0000-000000000000}"/>
  <bookViews>
    <workbookView xWindow="-108" yWindow="-108" windowWidth="23256" windowHeight="12576" firstSheet="3" activeTab="3" xr2:uid="{00000000-000D-0000-FFFF-FFFF00000000}"/>
  </bookViews>
  <sheets>
    <sheet name="Sjuklöneberäkning t ex Borlänge" sheetId="1" state="hidden" r:id="rId1"/>
    <sheet name="Sjuklöneberäkning m karensavdra" sheetId="2" state="hidden" r:id="rId2"/>
    <sheet name="Sjuklöneberäkning heltid" sheetId="3" state="hidden" r:id="rId3"/>
    <sheet name="Sjuklöneberäkning karensavdrag" sheetId="4" r:id="rId4"/>
    <sheet name="Sjuklöneberäkning deltid" sheetId="5" state="hidden" r:id="rId5"/>
    <sheet name="Sjuklöneberäkning deltid (2)" sheetId="6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4" l="1"/>
  <c r="C24" i="4"/>
  <c r="C23" i="4"/>
  <c r="C21" i="4"/>
  <c r="C20" i="4"/>
  <c r="D15" i="4" l="1"/>
  <c r="D33" i="4"/>
  <c r="D23" i="4" l="1"/>
  <c r="D24" i="4"/>
  <c r="C11" i="4" l="1"/>
  <c r="C14" i="3"/>
  <c r="B9" i="5"/>
  <c r="B10" i="3"/>
  <c r="B11" i="3" s="1"/>
  <c r="C13" i="6" l="1"/>
  <c r="C23" i="6" s="1"/>
  <c r="C34" i="6"/>
  <c r="H41" i="6"/>
  <c r="J40" i="6"/>
  <c r="K40" i="6" s="1"/>
  <c r="J39" i="6"/>
  <c r="K39" i="6" s="1"/>
  <c r="K41" i="6" s="1"/>
  <c r="C18" i="6" s="1"/>
  <c r="H34" i="6"/>
  <c r="J32" i="6"/>
  <c r="K32" i="6" s="1"/>
  <c r="J31" i="6"/>
  <c r="K31" i="6" s="1"/>
  <c r="J30" i="6"/>
  <c r="K30" i="6" s="1"/>
  <c r="J29" i="6"/>
  <c r="K29" i="6" s="1"/>
  <c r="J28" i="6"/>
  <c r="K28" i="6" s="1"/>
  <c r="J27" i="6"/>
  <c r="K27" i="6" s="1"/>
  <c r="J26" i="6"/>
  <c r="K26" i="6" s="1"/>
  <c r="H21" i="6"/>
  <c r="H20" i="6"/>
  <c r="B12" i="6"/>
  <c r="B9" i="6"/>
  <c r="C17" i="6" s="1"/>
  <c r="H20" i="5"/>
  <c r="H34" i="5"/>
  <c r="C34" i="5"/>
  <c r="B12" i="5"/>
  <c r="H41" i="5"/>
  <c r="J40" i="5"/>
  <c r="K40" i="5" s="1"/>
  <c r="J39" i="5"/>
  <c r="K39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H21" i="5"/>
  <c r="C13" i="5"/>
  <c r="C22" i="5" s="1"/>
  <c r="I39" i="4"/>
  <c r="K38" i="4"/>
  <c r="L38" i="4" s="1"/>
  <c r="K37" i="4"/>
  <c r="L37" i="4" s="1"/>
  <c r="I34" i="4"/>
  <c r="K32" i="4"/>
  <c r="L32" i="4" s="1"/>
  <c r="K31" i="4"/>
  <c r="L31" i="4" s="1"/>
  <c r="K30" i="4"/>
  <c r="L30" i="4" s="1"/>
  <c r="K29" i="4"/>
  <c r="L29" i="4" s="1"/>
  <c r="K28" i="4"/>
  <c r="L28" i="4" s="1"/>
  <c r="K27" i="4"/>
  <c r="L27" i="4" s="1"/>
  <c r="I22" i="4"/>
  <c r="I21" i="4"/>
  <c r="C12" i="4"/>
  <c r="C10" i="4"/>
  <c r="D16" i="4" s="1"/>
  <c r="B13" i="3"/>
  <c r="C34" i="3" s="1"/>
  <c r="C23" i="2"/>
  <c r="H40" i="3"/>
  <c r="J39" i="3"/>
  <c r="K39" i="3" s="1"/>
  <c r="J38" i="3"/>
  <c r="K38" i="3" s="1"/>
  <c r="K40" i="3" s="1"/>
  <c r="H35" i="3"/>
  <c r="J33" i="3"/>
  <c r="K33" i="3" s="1"/>
  <c r="J32" i="3"/>
  <c r="K32" i="3" s="1"/>
  <c r="J31" i="3"/>
  <c r="K31" i="3" s="1"/>
  <c r="J30" i="3"/>
  <c r="K30" i="3" s="1"/>
  <c r="J29" i="3"/>
  <c r="K29" i="3" s="1"/>
  <c r="J28" i="3"/>
  <c r="K28" i="3" s="1"/>
  <c r="J27" i="3"/>
  <c r="K27" i="3" s="1"/>
  <c r="H22" i="3"/>
  <c r="H21" i="3"/>
  <c r="H20" i="2"/>
  <c r="H21" i="2"/>
  <c r="B10" i="2"/>
  <c r="C22" i="2"/>
  <c r="C20" i="2"/>
  <c r="H39" i="2"/>
  <c r="J38" i="2"/>
  <c r="K38" i="2" s="1"/>
  <c r="J37" i="2"/>
  <c r="K37" i="2" s="1"/>
  <c r="H34" i="2"/>
  <c r="J32" i="2"/>
  <c r="K32" i="2" s="1"/>
  <c r="J31" i="2"/>
  <c r="K31" i="2" s="1"/>
  <c r="J30" i="2"/>
  <c r="K30" i="2" s="1"/>
  <c r="J29" i="2"/>
  <c r="K29" i="2" s="1"/>
  <c r="J28" i="2"/>
  <c r="K28" i="2" s="1"/>
  <c r="J27" i="2"/>
  <c r="K27" i="2" s="1"/>
  <c r="J26" i="2"/>
  <c r="K26" i="2" s="1"/>
  <c r="C15" i="2"/>
  <c r="C16" i="2" s="1"/>
  <c r="K34" i="5" l="1"/>
  <c r="K41" i="5"/>
  <c r="K34" i="2"/>
  <c r="K39" i="2"/>
  <c r="D21" i="4"/>
  <c r="D20" i="4"/>
  <c r="L39" i="4"/>
  <c r="C21" i="3"/>
  <c r="C24" i="3"/>
  <c r="C23" i="3"/>
  <c r="K34" i="6"/>
  <c r="C22" i="6"/>
  <c r="C15" i="6"/>
  <c r="C16" i="6" s="1"/>
  <c r="C20" i="6"/>
  <c r="C15" i="5"/>
  <c r="C16" i="5" s="1"/>
  <c r="C23" i="5"/>
  <c r="C20" i="5"/>
  <c r="C18" i="5"/>
  <c r="L34" i="4"/>
  <c r="C33" i="2"/>
  <c r="C16" i="3"/>
  <c r="C17" i="3" s="1"/>
  <c r="K35" i="3"/>
  <c r="C19" i="3" s="1"/>
  <c r="C24" i="2"/>
  <c r="C18" i="2"/>
  <c r="L9" i="1"/>
  <c r="D25" i="4" l="1"/>
  <c r="D18" i="4"/>
  <c r="C25" i="3"/>
  <c r="C32" i="3" s="1"/>
  <c r="C24" i="6"/>
  <c r="C31" i="6" s="1"/>
  <c r="C24" i="5"/>
  <c r="C31" i="2"/>
  <c r="C26" i="2"/>
  <c r="C27" i="2"/>
  <c r="C30" i="2" s="1"/>
  <c r="J30" i="1"/>
  <c r="K30" i="1" s="1"/>
  <c r="J31" i="1"/>
  <c r="K31" i="1" s="1"/>
  <c r="C32" i="2" l="1"/>
  <c r="D28" i="4"/>
  <c r="D27" i="4"/>
  <c r="D31" i="4"/>
  <c r="C27" i="3"/>
  <c r="C28" i="3"/>
  <c r="C31" i="3" s="1"/>
  <c r="C33" i="3" s="1"/>
  <c r="C26" i="6"/>
  <c r="C27" i="6"/>
  <c r="C28" i="6" s="1"/>
  <c r="C31" i="5"/>
  <c r="C27" i="5"/>
  <c r="C30" i="5" s="1"/>
  <c r="C26" i="5"/>
  <c r="C28" i="2"/>
  <c r="H33" i="1"/>
  <c r="D29" i="4" l="1"/>
  <c r="D35" i="4" s="1"/>
  <c r="C29" i="3"/>
  <c r="C36" i="3" s="1"/>
  <c r="K15" i="3" s="1"/>
  <c r="K16" i="3" s="1"/>
  <c r="C28" i="5"/>
  <c r="C32" i="5"/>
  <c r="C37" i="5" s="1"/>
  <c r="K14" i="5" s="1"/>
  <c r="K15" i="5" s="1"/>
  <c r="C30" i="6"/>
  <c r="C32" i="6" s="1"/>
  <c r="C35" i="2"/>
  <c r="K14" i="2" s="1"/>
  <c r="K15" i="2" s="1"/>
  <c r="C21" i="1"/>
  <c r="C22" i="1"/>
  <c r="H20" i="1"/>
  <c r="L14" i="4" l="1"/>
  <c r="L15" i="4" s="1"/>
  <c r="C37" i="6"/>
  <c r="K14" i="6" s="1"/>
  <c r="K15" i="6" s="1"/>
  <c r="H38" i="1"/>
  <c r="J28" i="1" l="1"/>
  <c r="K28" i="1" s="1"/>
  <c r="C14" i="1"/>
  <c r="C15" i="1" s="1"/>
  <c r="J27" i="1"/>
  <c r="K27" i="1" s="1"/>
  <c r="J25" i="1"/>
  <c r="K25" i="1" s="1"/>
  <c r="J26" i="1"/>
  <c r="K26" i="1" s="1"/>
  <c r="J36" i="1"/>
  <c r="K36" i="1"/>
  <c r="J37" i="1"/>
  <c r="K37" i="1" s="1"/>
  <c r="C19" i="1"/>
  <c r="C20" i="1"/>
  <c r="J29" i="1"/>
  <c r="K29" i="1" s="1"/>
  <c r="K38" i="1" l="1"/>
  <c r="K33" i="1"/>
  <c r="C23" i="1"/>
  <c r="C17" i="1" l="1"/>
  <c r="C25" i="1" s="1"/>
  <c r="C30" i="1" l="1"/>
  <c r="C26" i="1"/>
  <c r="C29" i="1" s="1"/>
  <c r="C31" i="1" s="1"/>
  <c r="C27" i="1" l="1"/>
  <c r="C34" i="1" s="1"/>
  <c r="K13" i="1" s="1"/>
  <c r="K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Marie Laurén Laurén-Edin</author>
  </authors>
  <commentList>
    <comment ref="G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Första sjukdagen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Sista sjukdagen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Marie Laurén Laurén-Edin</author>
  </authors>
  <commentList>
    <comment ref="G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Första sjukdagen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Sista sjukdagen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Marie Laurén Laurén-Edin</author>
  </authors>
  <commentList>
    <comment ref="G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Första sjukdagen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Sista sjukdagen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Mikael Sjöström</author>
    <author>Marie Laurén Laurén-Edin</author>
    <author>Marie Laurén Edin</author>
  </authors>
  <commentList>
    <comment ref="I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 xml:space="preserve">Skrivs i format ÅÅÅÅ-MM-DD-XXXX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Första sjukdagen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" authorId="2" shapeId="0" xr:uid="{00000000-0006-0000-0300-000003000000}">
      <text>
        <r>
          <rPr>
            <b/>
            <sz val="9"/>
            <color indexed="81"/>
            <rFont val="Tahoma"/>
            <family val="2"/>
          </rPr>
          <t>Antal timmar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" authorId="1" shapeId="0" xr:uid="{00000000-0006-0000-0300-000004000000}">
      <text>
        <r>
          <rPr>
            <b/>
            <sz val="9"/>
            <color indexed="81"/>
            <rFont val="Tahoma"/>
            <family val="2"/>
          </rPr>
          <t>Sista sjukdagen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6" authorId="2" shapeId="0" xr:uid="{00000000-0006-0000-0300-000005000000}">
      <text>
        <r>
          <rPr>
            <b/>
            <sz val="9"/>
            <color indexed="81"/>
            <rFont val="Tahoma"/>
            <charset val="1"/>
          </rPr>
          <t>Totalt antal sjukfrånvaro inkl karens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7" authorId="2" shapeId="0" xr:uid="{00000000-0006-0000-0300-000006000000}">
      <text>
        <r>
          <rPr>
            <b/>
            <sz val="9"/>
            <color indexed="81"/>
            <rFont val="Tahoma"/>
            <family val="2"/>
          </rPr>
          <t>Skriv in personnummret på den ordinarie assistensten så kommer procenten automatiskt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8" authorId="2" shapeId="0" xr:uid="{00000000-0006-0000-0300-000007000000}">
      <text>
        <r>
          <rPr>
            <b/>
            <sz val="9"/>
            <color indexed="81"/>
            <rFont val="Tahoma"/>
            <family val="2"/>
          </rPr>
          <t>Löneskatt är inräknad i KP pension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Marie Laurén Laurén-Edin</author>
  </authors>
  <commentList>
    <comment ref="G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Första sjukdagen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Sista sjukdagen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Marie Laurén Laurén-Edin</author>
  </authors>
  <commentList>
    <comment ref="G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Första sjukdagen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Sista sjukdagen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<sst xmlns="http://schemas.openxmlformats.org/spreadsheetml/2006/main" count="400" uniqueCount="84">
  <si>
    <t>Avtal: KFO-LO</t>
  </si>
  <si>
    <t>Anställningsform:</t>
  </si>
  <si>
    <t>Viss tid så länge</t>
  </si>
  <si>
    <t xml:space="preserve">Ändra vid behov värdet i </t>
  </si>
  <si>
    <t>uppdraget varar</t>
  </si>
  <si>
    <t>Arbgavg/försäkringar</t>
  </si>
  <si>
    <t>samt kronor per timme</t>
  </si>
  <si>
    <t>Datum sjuk</t>
  </si>
  <si>
    <t>Datum karens</t>
  </si>
  <si>
    <t>Kronor</t>
  </si>
  <si>
    <t>per tim</t>
  </si>
  <si>
    <t>Brukare</t>
  </si>
  <si>
    <t>Ordinarie timlön</t>
  </si>
  <si>
    <t>Sjuklön / timme</t>
  </si>
  <si>
    <t>Tim</t>
  </si>
  <si>
    <t>Sjuklön totalt</t>
  </si>
  <si>
    <t>Timmar sjuklön</t>
  </si>
  <si>
    <t>Tillägg OB och jour</t>
  </si>
  <si>
    <t>Timmar karens</t>
  </si>
  <si>
    <t>Semers sjuklön</t>
  </si>
  <si>
    <t>Timmar dag 15 osv</t>
  </si>
  <si>
    <t>Semers på karensdagen</t>
  </si>
  <si>
    <t>Sem.ers totalt</t>
  </si>
  <si>
    <t>Tillägg OB</t>
  </si>
  <si>
    <t>Kr/tim</t>
  </si>
  <si>
    <t>Summa</t>
  </si>
  <si>
    <t>Arbgiv avg</t>
  </si>
  <si>
    <t xml:space="preserve">  </t>
  </si>
  <si>
    <t>Vard kväll 19:00-22:00</t>
  </si>
  <si>
    <t>KP pension</t>
  </si>
  <si>
    <t>Vard natt 22:00-06:00</t>
  </si>
  <si>
    <t>Totalt soc avg</t>
  </si>
  <si>
    <t>Helg fred 19:00 - må 07:00</t>
  </si>
  <si>
    <t>Storhelg</t>
  </si>
  <si>
    <t>Total OB</t>
  </si>
  <si>
    <t>Totalt att fakturera</t>
  </si>
  <si>
    <t>Tillägg jour</t>
  </si>
  <si>
    <t>Nivå arbetsgivaravgift:</t>
  </si>
  <si>
    <t>Enkel</t>
  </si>
  <si>
    <t>Kval</t>
  </si>
  <si>
    <t>Total jour</t>
  </si>
  <si>
    <t>Jourtimmar fylls i faktiska timmar, ej omräknade</t>
  </si>
  <si>
    <t>Löneskatt</t>
  </si>
  <si>
    <t>Socialförsäkring</t>
  </si>
  <si>
    <t>Totalt ex.soc avgifter</t>
  </si>
  <si>
    <t>Sökt</t>
  </si>
  <si>
    <t>Utbet</t>
  </si>
  <si>
    <t>Differns</t>
  </si>
  <si>
    <t>Födda 1937 el tidigare</t>
  </si>
  <si>
    <t>Födda 1938</t>
  </si>
  <si>
    <t>Födda 1939-</t>
  </si>
  <si>
    <t>VAB</t>
  </si>
  <si>
    <t xml:space="preserve">Semesterers dag 15 osv </t>
  </si>
  <si>
    <t>Semesterers VAB</t>
  </si>
  <si>
    <t>Namn ordinarie personal</t>
  </si>
  <si>
    <t>Personnr:</t>
  </si>
  <si>
    <r>
      <t>Skriv eller radera inte</t>
    </r>
    <r>
      <rPr>
        <sz val="10"/>
        <rFont val="Calibri"/>
        <family val="2"/>
        <scheme val="minor"/>
      </rPr>
      <t xml:space="preserve"> i fälten med denna färg, de innehåller formler </t>
    </r>
  </si>
  <si>
    <t>Antal sjukdagar:</t>
  </si>
  <si>
    <t>Fast OB</t>
  </si>
  <si>
    <t>Rev: 171128</t>
  </si>
  <si>
    <t>Rev: 181212</t>
  </si>
  <si>
    <t>Genomsnittlig arbetsvecka</t>
  </si>
  <si>
    <t>Karensavdrag</t>
  </si>
  <si>
    <t>Kronor per tim</t>
  </si>
  <si>
    <t>Månadslön</t>
  </si>
  <si>
    <t>Antal timmar för karensavdraget</t>
  </si>
  <si>
    <t>Veckolön</t>
  </si>
  <si>
    <t>Sjukavdrag per arbetsdag</t>
  </si>
  <si>
    <t>Årsarbetstiden tex 5 dgr/v*52</t>
  </si>
  <si>
    <t>Sjukavdrag</t>
  </si>
  <si>
    <t>Antal sjukdagar</t>
  </si>
  <si>
    <t>Antal timmar i schema perioden</t>
  </si>
  <si>
    <t>Antal veckor för schema perioden</t>
  </si>
  <si>
    <t>Lön</t>
  </si>
  <si>
    <t>Semers Karens</t>
  </si>
  <si>
    <t>Totalt att ansöka</t>
  </si>
  <si>
    <t>Semesterersättning</t>
  </si>
  <si>
    <t>Födda 1973 el tidigare</t>
  </si>
  <si>
    <t>Födda 1983-1974</t>
  </si>
  <si>
    <t>Födda 1984 eller senare</t>
  </si>
  <si>
    <t>Födda 1938-56</t>
  </si>
  <si>
    <t>Födda efter 1957-</t>
  </si>
  <si>
    <t>Rev: 230502</t>
  </si>
  <si>
    <t>20101010-1010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</si>
</sst>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kr&quot;;[Red]\-#,##0\ &quot;kr&quot;"/>
    <numFmt numFmtId="8" formatCode="#,##0.00\ &quot;kr&quot;;[Red]\-#,##0.00\ &quot;kr&quot;"/>
    <numFmt numFmtId="42" formatCode="_-* #,##0\ &quot;kr&quot;_-;\-* #,##0\ &quot;kr&quot;_-;_-* &quot;-&quot;\ &quot;kr&quot;_-;_-@_-"/>
    <numFmt numFmtId="164" formatCode="_-* #,##0\ _k_r_-;\-* #,##0\ _k_r_-;_-* &quot;-&quot;\ _k_r_-;_-@_-"/>
    <numFmt numFmtId="165" formatCode="######\-####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9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Fill="1" applyAlignment="1">
      <alignment horizontal="center"/>
    </xf>
    <xf numFmtId="0" fontId="3" fillId="3" borderId="0" xfId="0" applyFont="1" applyFill="1" applyProtection="1">
      <protection locked="0"/>
    </xf>
    <xf numFmtId="0" fontId="3" fillId="0" borderId="0" xfId="0" applyFont="1" applyFill="1"/>
    <xf numFmtId="0" fontId="5" fillId="4" borderId="0" xfId="0" applyFont="1" applyFill="1"/>
    <xf numFmtId="0" fontId="3" fillId="4" borderId="0" xfId="0" applyFont="1" applyFill="1"/>
    <xf numFmtId="0" fontId="3" fillId="0" borderId="0" xfId="0" applyFont="1" applyFill="1" applyProtection="1">
      <protection locked="0"/>
    </xf>
    <xf numFmtId="0" fontId="3" fillId="3" borderId="0" xfId="0" applyFont="1" applyFill="1"/>
    <xf numFmtId="0" fontId="2" fillId="0" borderId="0" xfId="0" applyFont="1" applyFill="1"/>
    <xf numFmtId="14" fontId="3" fillId="5" borderId="0" xfId="0" applyNumberFormat="1" applyFont="1" applyFill="1" applyAlignment="1" applyProtection="1">
      <alignment horizontal="left"/>
      <protection locked="0"/>
    </xf>
    <xf numFmtId="14" fontId="3" fillId="5" borderId="0" xfId="0" applyNumberFormat="1" applyFont="1" applyFill="1" applyProtection="1">
      <protection locked="0"/>
    </xf>
    <xf numFmtId="0" fontId="2" fillId="0" borderId="0" xfId="0" applyFont="1" applyAlignment="1">
      <alignment horizontal="center"/>
    </xf>
    <xf numFmtId="2" fontId="3" fillId="3" borderId="0" xfId="0" applyNumberFormat="1" applyFont="1" applyFill="1" applyProtection="1">
      <protection locked="0"/>
    </xf>
    <xf numFmtId="0" fontId="3" fillId="3" borderId="0" xfId="0" applyFont="1" applyFill="1" applyAlignment="1" applyProtection="1">
      <alignment horizontal="left"/>
      <protection locked="0"/>
    </xf>
    <xf numFmtId="4" fontId="3" fillId="5" borderId="0" xfId="0" applyNumberFormat="1" applyFont="1" applyFill="1" applyProtection="1">
      <protection locked="0"/>
    </xf>
    <xf numFmtId="2" fontId="2" fillId="0" borderId="0" xfId="0" applyNumberFormat="1" applyFont="1" applyFill="1"/>
    <xf numFmtId="2" fontId="2" fillId="0" borderId="0" xfId="0" applyNumberFormat="1" applyFont="1"/>
    <xf numFmtId="2" fontId="3" fillId="0" borderId="0" xfId="0" applyNumberFormat="1" applyFont="1"/>
    <xf numFmtId="9" fontId="3" fillId="0" borderId="0" xfId="0" applyNumberFormat="1" applyFont="1"/>
    <xf numFmtId="2" fontId="3" fillId="4" borderId="0" xfId="0" applyNumberFormat="1" applyFont="1" applyFill="1"/>
    <xf numFmtId="4" fontId="6" fillId="0" borderId="0" xfId="0" applyNumberFormat="1" applyFont="1"/>
    <xf numFmtId="2" fontId="3" fillId="0" borderId="0" xfId="0" applyNumberFormat="1" applyFont="1" applyFill="1"/>
    <xf numFmtId="0" fontId="3" fillId="3" borderId="0" xfId="0" applyFont="1" applyFill="1" applyAlignment="1" applyProtection="1">
      <alignment horizontal="right"/>
      <protection locked="0"/>
    </xf>
    <xf numFmtId="9" fontId="2" fillId="0" borderId="0" xfId="0" applyNumberFormat="1" applyFont="1"/>
    <xf numFmtId="10" fontId="6" fillId="3" borderId="0" xfId="0" applyNumberFormat="1" applyFont="1" applyFill="1" applyProtection="1">
      <protection locked="0"/>
    </xf>
    <xf numFmtId="0" fontId="6" fillId="0" borderId="0" xfId="0" applyFont="1" applyFill="1" applyProtection="1">
      <protection locked="0"/>
    </xf>
    <xf numFmtId="10" fontId="3" fillId="0" borderId="0" xfId="0" applyNumberFormat="1" applyFont="1" applyFill="1"/>
    <xf numFmtId="16" fontId="2" fillId="0" borderId="0" xfId="0" applyNumberFormat="1" applyFont="1"/>
    <xf numFmtId="10" fontId="6" fillId="5" borderId="0" xfId="0" applyNumberFormat="1" applyFont="1" applyFill="1" applyProtection="1">
      <protection locked="0"/>
    </xf>
    <xf numFmtId="8" fontId="3" fillId="0" borderId="0" xfId="0" applyNumberFormat="1" applyFont="1"/>
    <xf numFmtId="0" fontId="2" fillId="4" borderId="0" xfId="0" applyFont="1" applyFill="1"/>
    <xf numFmtId="10" fontId="3" fillId="0" borderId="0" xfId="0" applyNumberFormat="1" applyFont="1"/>
    <xf numFmtId="6" fontId="3" fillId="0" borderId="0" xfId="0" applyNumberFormat="1" applyFont="1"/>
    <xf numFmtId="0" fontId="3" fillId="7" borderId="0" xfId="0" applyFont="1" applyFill="1"/>
    <xf numFmtId="10" fontId="3" fillId="7" borderId="0" xfId="0" applyNumberFormat="1" applyFont="1" applyFill="1"/>
    <xf numFmtId="0" fontId="3" fillId="0" borderId="0" xfId="0" applyFont="1" applyFill="1" applyBorder="1"/>
    <xf numFmtId="0" fontId="7" fillId="6" borderId="0" xfId="0" applyFont="1" applyFill="1" applyAlignment="1">
      <alignment horizontal="center"/>
    </xf>
    <xf numFmtId="10" fontId="3" fillId="0" borderId="0" xfId="0" applyNumberFormat="1" applyFont="1" applyFill="1" applyProtection="1">
      <protection locked="0"/>
    </xf>
    <xf numFmtId="4" fontId="4" fillId="4" borderId="0" xfId="0" applyNumberFormat="1" applyFont="1" applyFill="1"/>
    <xf numFmtId="2" fontId="6" fillId="0" borderId="0" xfId="0" applyNumberFormat="1" applyFont="1" applyProtection="1">
      <protection locked="0"/>
    </xf>
    <xf numFmtId="2" fontId="6" fillId="0" borderId="0" xfId="0" applyNumberFormat="1" applyFont="1" applyFill="1" applyProtection="1">
      <protection locked="0"/>
    </xf>
    <xf numFmtId="0" fontId="2" fillId="0" borderId="0" xfId="0" applyFont="1" applyAlignment="1">
      <alignment horizontal="center"/>
    </xf>
    <xf numFmtId="4" fontId="3" fillId="0" borderId="0" xfId="0" applyNumberFormat="1" applyFont="1"/>
    <xf numFmtId="0" fontId="3" fillId="5" borderId="0" xfId="0" applyFont="1" applyFill="1" applyProtection="1">
      <protection locked="0"/>
    </xf>
    <xf numFmtId="3" fontId="3" fillId="5" borderId="0" xfId="0" applyNumberFormat="1" applyFont="1" applyFill="1" applyProtection="1">
      <protection locked="0"/>
    </xf>
    <xf numFmtId="3" fontId="3" fillId="6" borderId="0" xfId="0" applyNumberFormat="1" applyFont="1" applyFill="1" applyProtection="1"/>
    <xf numFmtId="4" fontId="3" fillId="6" borderId="0" xfId="0" applyNumberFormat="1" applyFont="1" applyFill="1"/>
    <xf numFmtId="2" fontId="3" fillId="6" borderId="0" xfId="0" applyNumberFormat="1" applyFont="1" applyFill="1" applyProtection="1"/>
    <xf numFmtId="4" fontId="3" fillId="4" borderId="0" xfId="0" applyNumberFormat="1" applyFont="1" applyFill="1"/>
    <xf numFmtId="4" fontId="3" fillId="8" borderId="0" xfId="0" applyNumberFormat="1" applyFont="1" applyFill="1"/>
    <xf numFmtId="2" fontId="3" fillId="8" borderId="0" xfId="0" applyNumberFormat="1" applyFont="1" applyFill="1"/>
    <xf numFmtId="0" fontId="2" fillId="0" borderId="0" xfId="0" applyFont="1" applyAlignment="1">
      <alignment horizontal="center" wrapText="1"/>
    </xf>
    <xf numFmtId="0" fontId="3" fillId="8" borderId="0" xfId="0" applyFont="1" applyFill="1"/>
    <xf numFmtId="4" fontId="3" fillId="6" borderId="0" xfId="0" applyNumberFormat="1" applyFont="1" applyFill="1" applyProtection="1"/>
    <xf numFmtId="0" fontId="3" fillId="8" borderId="0" xfId="0" applyFont="1" applyFill="1" applyProtection="1">
      <protection locked="0"/>
    </xf>
    <xf numFmtId="4" fontId="2" fillId="0" borderId="0" xfId="0" applyNumberFormat="1" applyFont="1" applyFill="1" applyAlignment="1"/>
    <xf numFmtId="0" fontId="3" fillId="6" borderId="0" xfId="0" applyFont="1" applyFill="1" applyProtection="1"/>
    <xf numFmtId="2" fontId="3" fillId="5" borderId="0" xfId="0" applyNumberFormat="1" applyFont="1" applyFill="1" applyProtection="1">
      <protection locked="0"/>
    </xf>
    <xf numFmtId="165" fontId="3" fillId="3" borderId="0" xfId="0" applyNumberFormat="1" applyFont="1" applyFill="1" applyAlignment="1" applyProtection="1">
      <alignment horizontal="right"/>
      <protection locked="0"/>
    </xf>
    <xf numFmtId="10" fontId="6" fillId="6" borderId="0" xfId="0" applyNumberFormat="1" applyFont="1" applyFill="1" applyProtection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/>
    <xf numFmtId="0" fontId="3" fillId="3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3">
    <cellStyle name="Normal" xfId="0" builtinId="0"/>
    <cellStyle name="Tusental (0)_RES98" xfId="1" xr:uid="{00000000-0005-0000-0000-000001000000}"/>
    <cellStyle name="Valuta (0)_RES98" xfId="2" xr:uid="{00000000-0005-0000-0000-000002000000}"/>
  </cellStyles>
  <dxfs count="0"/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114301</xdr:colOff>
      <xdr:row>3</xdr:row>
      <xdr:rowOff>76200</xdr:rowOff>
    </xdr:from>
    <xdr:to>
      <xdr:col>12</xdr:col>
      <xdr:colOff>657226</xdr:colOff>
      <xdr:row>7</xdr:row>
      <xdr:rowOff>142874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753226" y="609600"/>
          <a:ext cx="3028950" cy="714374"/>
        </a:xfrm>
        <a:prstGeom prst="rect">
          <a:avLst/>
        </a:prstGeom>
        <a:solidFill>
          <a:schemeClr val="bg1">
            <a:lumMod val="85000"/>
          </a:schemeClr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v-SE" sz="1200" b="1"/>
            <a:t>Fyll i det gula fälten och ändra siffrorna med rött till era ob tillägg samt </a:t>
          </a:r>
        </a:p>
        <a:p>
          <a:pPr algn="ctr"/>
          <a:r>
            <a:rPr lang="sv-SE" sz="1200" b="1"/>
            <a:t>arbgiv.avg, KP pension i %</a:t>
          </a:r>
        </a:p>
      </xdr:txBody>
    </xdr:sp>
    <xdr:clientData/>
  </xdr:twoCellAnchor>
  <xdr:twoCellAnchor>
    <xdr:from>
      <xdr:col>8</xdr:col>
      <xdr:colOff>514350</xdr:colOff>
      <xdr:row>14</xdr:row>
      <xdr:rowOff>38100</xdr:rowOff>
    </xdr:from>
    <xdr:to>
      <xdr:col>13</xdr:col>
      <xdr:colOff>104775</xdr:colOff>
      <xdr:row>22</xdr:row>
      <xdr:rowOff>9525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153275" y="2352675"/>
          <a:ext cx="2847975" cy="1266825"/>
        </a:xfrm>
        <a:prstGeom prst="rect">
          <a:avLst/>
        </a:prstGeom>
        <a:solidFill>
          <a:srgbClr val="CCFFFF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Ansökningar med </a:t>
          </a:r>
          <a:r>
            <a:rPr lang="sv-SE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sjukperioder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from </a:t>
          </a: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december 2016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kommer Borlänge kommun inte ersätta kostnader för perioder efter den sjunde sjukdagen där läkarintyg saknas. </a:t>
          </a: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(Kammarrätten Göteborg (mål nr 6978-15) )</a:t>
          </a:r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114301</xdr:colOff>
      <xdr:row>3</xdr:row>
      <xdr:rowOff>76200</xdr:rowOff>
    </xdr:from>
    <xdr:to>
      <xdr:col>12</xdr:col>
      <xdr:colOff>657226</xdr:colOff>
      <xdr:row>7</xdr:row>
      <xdr:rowOff>142874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753226" y="561975"/>
          <a:ext cx="3028950" cy="714374"/>
        </a:xfrm>
        <a:prstGeom prst="rect">
          <a:avLst/>
        </a:prstGeom>
        <a:solidFill>
          <a:schemeClr val="bg1">
            <a:lumMod val="85000"/>
          </a:schemeClr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v-SE" sz="1200" b="1"/>
            <a:t>Fyll i det gula fälten och ändra siffrorna med rött till era ob tillägg samt </a:t>
          </a:r>
        </a:p>
        <a:p>
          <a:pPr algn="ctr"/>
          <a:r>
            <a:rPr lang="sv-SE" sz="1200" b="1"/>
            <a:t>arbgiv.avg, KP pension i %</a:t>
          </a:r>
        </a:p>
      </xdr:txBody>
    </xdr:sp>
    <xdr:clientData/>
  </xdr:twoCellAnchor>
  <xdr:twoCellAnchor>
    <xdr:from>
      <xdr:col>8</xdr:col>
      <xdr:colOff>514350</xdr:colOff>
      <xdr:row>15</xdr:row>
      <xdr:rowOff>38100</xdr:rowOff>
    </xdr:from>
    <xdr:to>
      <xdr:col>13</xdr:col>
      <xdr:colOff>104775</xdr:colOff>
      <xdr:row>23</xdr:row>
      <xdr:rowOff>9525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153275" y="2305050"/>
          <a:ext cx="2847975" cy="1266825"/>
        </a:xfrm>
        <a:prstGeom prst="rect">
          <a:avLst/>
        </a:prstGeom>
        <a:solidFill>
          <a:srgbClr val="CCFFFF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Ansökningar med </a:t>
          </a:r>
          <a:r>
            <a:rPr lang="sv-SE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sjukperioder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from </a:t>
          </a: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december 2016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kommer Borlänge kommun inte ersätta kostnader för perioder efter den sjunde sjukdagen där läkarintyg saknas. </a:t>
          </a: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(Kammarrätten Göteborg (mål nr 6978-15) )</a:t>
          </a:r>
          <a:endParaRPr lang="sv-S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114301</xdr:colOff>
      <xdr:row>3</xdr:row>
      <xdr:rowOff>76200</xdr:rowOff>
    </xdr:from>
    <xdr:to>
      <xdr:col>12</xdr:col>
      <xdr:colOff>657226</xdr:colOff>
      <xdr:row>7</xdr:row>
      <xdr:rowOff>142874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753226" y="561975"/>
          <a:ext cx="3028950" cy="714374"/>
        </a:xfrm>
        <a:prstGeom prst="rect">
          <a:avLst/>
        </a:prstGeom>
        <a:solidFill>
          <a:schemeClr val="bg1">
            <a:lumMod val="85000"/>
          </a:schemeClr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v-SE" sz="1200" b="1"/>
            <a:t>Fyll i det gula fälten och ändra siffrorna med rött till era ob tillägg samt </a:t>
          </a:r>
        </a:p>
        <a:p>
          <a:pPr algn="ctr"/>
          <a:r>
            <a:rPr lang="sv-SE" sz="1200" b="1"/>
            <a:t>arbgiv.avg, KP pension i %</a:t>
          </a:r>
        </a:p>
      </xdr:txBody>
    </xdr:sp>
    <xdr:clientData/>
  </xdr:twoCellAnchor>
  <xdr:twoCellAnchor>
    <xdr:from>
      <xdr:col>8</xdr:col>
      <xdr:colOff>514350</xdr:colOff>
      <xdr:row>16</xdr:row>
      <xdr:rowOff>38100</xdr:rowOff>
    </xdr:from>
    <xdr:to>
      <xdr:col>13</xdr:col>
      <xdr:colOff>104775</xdr:colOff>
      <xdr:row>24</xdr:row>
      <xdr:rowOff>9525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153275" y="2466975"/>
          <a:ext cx="2847975" cy="1104900"/>
        </a:xfrm>
        <a:prstGeom prst="rect">
          <a:avLst/>
        </a:prstGeom>
        <a:solidFill>
          <a:srgbClr val="CCFFFF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Ansökningar med </a:t>
          </a:r>
          <a:r>
            <a:rPr lang="sv-SE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sjukperioder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from </a:t>
          </a: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december 2016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kommer Borlänge kommun inte ersätta kostnader för perioder efter den sjunde sjukdagen där läkarintyg saknas. </a:t>
          </a: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(Kammarrätten Göteborg (mål nr 6978-15) )</a:t>
          </a:r>
          <a:endParaRPr lang="sv-S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1</xdr:row>
      <xdr:rowOff>101600</xdr:rowOff>
    </xdr:from>
    <xdr:to>
      <xdr:col>2</xdr:col>
      <xdr:colOff>66674</xdr:colOff>
      <xdr:row>7</xdr:row>
      <xdr:rowOff>82550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350" y="263525"/>
          <a:ext cx="1841499" cy="952500"/>
        </a:xfrm>
        <a:prstGeom prst="rect">
          <a:avLst/>
        </a:prstGeom>
        <a:solidFill>
          <a:schemeClr val="bg1">
            <a:lumMod val="85000"/>
          </a:schemeClr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sv-SE" sz="1200" b="1"/>
            <a:t>Fyll i det gula fälten och ändra siffrorna med rött till era ob tillägg samt </a:t>
          </a:r>
        </a:p>
        <a:p>
          <a:pPr algn="l"/>
          <a:r>
            <a:rPr lang="sv-SE" sz="1200" b="1"/>
            <a:t>arbgiv.avg, KP pension i %</a:t>
          </a:r>
        </a:p>
      </xdr:txBody>
    </xdr:sp>
    <xdr:clientData/>
  </xdr:twoCellAnchor>
  <xdr:twoCellAnchor>
    <xdr:from>
      <xdr:col>9</xdr:col>
      <xdr:colOff>514350</xdr:colOff>
      <xdr:row>15</xdr:row>
      <xdr:rowOff>38100</xdr:rowOff>
    </xdr:from>
    <xdr:to>
      <xdr:col>14</xdr:col>
      <xdr:colOff>104775</xdr:colOff>
      <xdr:row>24</xdr:row>
      <xdr:rowOff>9525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153275" y="2628900"/>
          <a:ext cx="2847975" cy="1104900"/>
        </a:xfrm>
        <a:prstGeom prst="rect">
          <a:avLst/>
        </a:prstGeom>
        <a:solidFill>
          <a:srgbClr val="CCFFFF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Ansökningar med </a:t>
          </a:r>
          <a:r>
            <a:rPr lang="sv-SE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sjukperioder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from </a:t>
          </a: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december 2016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kommer Uppsala kommun inte ersätta kostnader för perioder efter den sjunde sjukdagen där läkarintyg saknas. </a:t>
          </a: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(Kammarrätten Göteborg (mål nr 6978-15) )</a:t>
          </a:r>
          <a:endParaRPr lang="sv-SE" sz="1100"/>
        </a:p>
      </xdr:txBody>
    </xdr:sp>
    <xdr:clientData/>
  </xdr:twoCellAnchor>
  <xdr:twoCellAnchor>
    <xdr:from>
      <xdr:col>10</xdr:col>
      <xdr:colOff>101599</xdr:colOff>
      <xdr:row>2</xdr:row>
      <xdr:rowOff>133350</xdr:rowOff>
    </xdr:from>
    <xdr:to>
      <xdr:col>14</xdr:col>
      <xdr:colOff>28574</xdr:colOff>
      <xdr:row>11</xdr:row>
      <xdr:rowOff>104775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7435849" y="457200"/>
          <a:ext cx="2574925" cy="1428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900" b="1"/>
            <a:t>Anställda som arbetar oregelbundet</a:t>
          </a:r>
          <a:r>
            <a:rPr lang="sv-SE" sz="900" b="1" baseline="0"/>
            <a:t> utan fast sysselsättningsgrad</a:t>
          </a:r>
          <a:endParaRPr lang="sv-SE" sz="900" b="1"/>
        </a:p>
        <a:p>
          <a:r>
            <a:rPr lang="sv-SE" sz="900"/>
            <a:t>Genomsnittlig veckoarbetstid:</a:t>
          </a:r>
          <a:br>
            <a:rPr lang="sv-SE" sz="900"/>
          </a:br>
          <a:r>
            <a:rPr lang="sv-SE" sz="900"/>
            <a:t>Arbetsgivaren använder i det här exemplet historiska uppgifter om antalet arbetade timmar för att kunna beräkna hur den anställda genomsnittligen arbetar. Arbetsgivaren tittar i det här fallet en månad bakåt i tiden och bedömer att uppgifterna är rimliga.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114301</xdr:colOff>
      <xdr:row>3</xdr:row>
      <xdr:rowOff>76200</xdr:rowOff>
    </xdr:from>
    <xdr:to>
      <xdr:col>12</xdr:col>
      <xdr:colOff>657226</xdr:colOff>
      <xdr:row>7</xdr:row>
      <xdr:rowOff>142874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753226" y="561975"/>
          <a:ext cx="3028950" cy="714374"/>
        </a:xfrm>
        <a:prstGeom prst="rect">
          <a:avLst/>
        </a:prstGeom>
        <a:solidFill>
          <a:schemeClr val="bg1">
            <a:lumMod val="85000"/>
          </a:schemeClr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v-SE" sz="1200" b="1"/>
            <a:t>Fyll i det gula fälten och ändra siffrorna med rött till era ob tillägg samt </a:t>
          </a:r>
        </a:p>
        <a:p>
          <a:pPr algn="ctr"/>
          <a:r>
            <a:rPr lang="sv-SE" sz="1200" b="1"/>
            <a:t>arbgiv.avg, KP pension i %</a:t>
          </a:r>
        </a:p>
      </xdr:txBody>
    </xdr:sp>
    <xdr:clientData/>
  </xdr:twoCellAnchor>
  <xdr:twoCellAnchor>
    <xdr:from>
      <xdr:col>8</xdr:col>
      <xdr:colOff>514350</xdr:colOff>
      <xdr:row>15</xdr:row>
      <xdr:rowOff>38100</xdr:rowOff>
    </xdr:from>
    <xdr:to>
      <xdr:col>13</xdr:col>
      <xdr:colOff>104775</xdr:colOff>
      <xdr:row>23</xdr:row>
      <xdr:rowOff>9525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153275" y="2628900"/>
          <a:ext cx="2847975" cy="1104900"/>
        </a:xfrm>
        <a:prstGeom prst="rect">
          <a:avLst/>
        </a:prstGeom>
        <a:solidFill>
          <a:srgbClr val="CCFFFF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Ansökningar med </a:t>
          </a:r>
          <a:r>
            <a:rPr lang="sv-SE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sjukperioder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from </a:t>
          </a: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december 2016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kommer Borlänge kommun inte ersätta kostnader för perioder efter den sjunde sjukdagen där läkarintyg saknas. </a:t>
          </a: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(Kammarrätten Göteborg (mål nr 6978-15) )</a:t>
          </a:r>
          <a:endParaRPr lang="sv-SE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114301</xdr:colOff>
      <xdr:row>3</xdr:row>
      <xdr:rowOff>76200</xdr:rowOff>
    </xdr:from>
    <xdr:to>
      <xdr:col>12</xdr:col>
      <xdr:colOff>657226</xdr:colOff>
      <xdr:row>7</xdr:row>
      <xdr:rowOff>142874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6753226" y="561975"/>
          <a:ext cx="3028950" cy="714374"/>
        </a:xfrm>
        <a:prstGeom prst="rect">
          <a:avLst/>
        </a:prstGeom>
        <a:solidFill>
          <a:schemeClr val="bg1">
            <a:lumMod val="85000"/>
          </a:schemeClr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v-SE" sz="1200" b="1"/>
            <a:t>Fyll i det gula fälten och ändra siffrorna med rött till era ob tillägg samt </a:t>
          </a:r>
        </a:p>
        <a:p>
          <a:pPr algn="ctr"/>
          <a:r>
            <a:rPr lang="sv-SE" sz="1200" b="1"/>
            <a:t>arbgiv.avg, KP pension i %</a:t>
          </a:r>
        </a:p>
      </xdr:txBody>
    </xdr:sp>
    <xdr:clientData/>
  </xdr:twoCellAnchor>
  <xdr:twoCellAnchor>
    <xdr:from>
      <xdr:col>8</xdr:col>
      <xdr:colOff>514350</xdr:colOff>
      <xdr:row>15</xdr:row>
      <xdr:rowOff>38100</xdr:rowOff>
    </xdr:from>
    <xdr:to>
      <xdr:col>13</xdr:col>
      <xdr:colOff>104775</xdr:colOff>
      <xdr:row>23</xdr:row>
      <xdr:rowOff>9525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7153275" y="2628900"/>
          <a:ext cx="2847975" cy="1104900"/>
        </a:xfrm>
        <a:prstGeom prst="rect">
          <a:avLst/>
        </a:prstGeom>
        <a:solidFill>
          <a:srgbClr val="CCFFFF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Ansökningar med </a:t>
          </a:r>
          <a:r>
            <a:rPr lang="sv-SE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sjukperioder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from </a:t>
          </a: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december 2016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kommer Borlänge kommun inte ersätta kostnader för perioder efter den sjunde sjukdagen där läkarintyg saknas. </a:t>
          </a: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(Kammarrätten Göteborg (mål nr 6978-15) )</a:t>
          </a:r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M44"/>
  <sheetViews>
    <sheetView zoomScale="150" zoomScaleNormal="150" workbookViewId="0">
      <selection activeCell="H15" sqref="H15"/>
    </sheetView>
  </sheetViews>
  <sheetFormatPr defaultColWidth="9.109375" defaultRowHeight="13.8" x14ac:dyDescent="0.3"/>
  <cols>
    <col min="1" max="1" width="26.6640625" style="3" customWidth="1"/>
    <col min="2" max="2" width="10" style="3" customWidth="1"/>
    <col min="3" max="3" width="9.5546875" style="3" bestFit="1" customWidth="1"/>
    <col min="4" max="4" width="6.109375" style="3" customWidth="1"/>
    <col min="5" max="5" width="4.109375" style="3" customWidth="1"/>
    <col min="6" max="6" width="4.6640625" style="3" customWidth="1"/>
    <col min="7" max="7" width="23.33203125" style="3" bestFit="1" customWidth="1"/>
    <col min="8" max="8" width="15" style="3" bestFit="1" customWidth="1"/>
    <col min="9" max="10" width="9.109375" style="3"/>
    <col min="11" max="11" width="9.88671875" style="3" bestFit="1" customWidth="1"/>
    <col min="12" max="12" width="9.109375" style="3"/>
    <col min="13" max="13" width="11.5546875" style="3" bestFit="1" customWidth="1"/>
    <col min="14" max="14" width="13.33203125" style="3" customWidth="1"/>
    <col min="15" max="15" width="14" style="3" bestFit="1" customWidth="1"/>
    <col min="16" max="16384" width="9.109375" style="3"/>
  </cols>
  <sheetData>
    <row r="1" spans="1:13" x14ac:dyDescent="0.3">
      <c r="A1" s="1" t="s">
        <v>0</v>
      </c>
      <c r="B1" s="2"/>
      <c r="G1" s="4" t="s">
        <v>54</v>
      </c>
      <c r="H1" s="5" t="s">
        <v>55</v>
      </c>
      <c r="J1" s="4"/>
      <c r="L1" s="66" t="s">
        <v>59</v>
      </c>
      <c r="M1" s="66"/>
    </row>
    <row r="2" spans="1:13" x14ac:dyDescent="0.3">
      <c r="G2" s="6"/>
      <c r="H2" s="6"/>
      <c r="I2"/>
      <c r="J2"/>
      <c r="K2"/>
      <c r="L2" s="7"/>
    </row>
    <row r="3" spans="1:13" x14ac:dyDescent="0.3">
      <c r="A3" s="8" t="s">
        <v>56</v>
      </c>
      <c r="B3" s="9"/>
      <c r="C3" s="9"/>
      <c r="D3" s="9"/>
      <c r="E3" s="9"/>
      <c r="F3" s="7"/>
      <c r="G3" s="4" t="s">
        <v>1</v>
      </c>
      <c r="H3" s="7"/>
      <c r="I3"/>
      <c r="J3"/>
      <c r="K3"/>
    </row>
    <row r="4" spans="1:13" x14ac:dyDescent="0.3">
      <c r="A4" s="7"/>
      <c r="B4" s="7"/>
      <c r="C4" s="7"/>
      <c r="D4" s="7"/>
      <c r="G4" s="6" t="s">
        <v>2</v>
      </c>
      <c r="H4" s="10"/>
    </row>
    <row r="5" spans="1:13" x14ac:dyDescent="0.3">
      <c r="A5" s="11" t="s">
        <v>3</v>
      </c>
      <c r="D5" s="2"/>
      <c r="G5" s="6" t="s">
        <v>4</v>
      </c>
      <c r="H5" s="10"/>
      <c r="J5" s="2"/>
    </row>
    <row r="6" spans="1:13" x14ac:dyDescent="0.3">
      <c r="A6" s="11" t="s">
        <v>5</v>
      </c>
      <c r="D6" s="2"/>
      <c r="G6" s="7"/>
      <c r="H6" s="7"/>
    </row>
    <row r="7" spans="1:13" x14ac:dyDescent="0.3">
      <c r="A7" s="11" t="s">
        <v>6</v>
      </c>
      <c r="D7" s="2"/>
      <c r="G7" s="12" t="s">
        <v>7</v>
      </c>
      <c r="H7" s="12" t="s">
        <v>8</v>
      </c>
    </row>
    <row r="8" spans="1:13" x14ac:dyDescent="0.3">
      <c r="G8" s="13"/>
      <c r="H8" s="14"/>
    </row>
    <row r="9" spans="1:13" x14ac:dyDescent="0.3">
      <c r="G9" s="13"/>
      <c r="H9" s="14"/>
      <c r="J9" s="65" t="s">
        <v>57</v>
      </c>
      <c r="K9" s="65"/>
      <c r="L9" s="40" t="str">
        <f>IF(H8="","",DAYS360(H8,G9))</f>
        <v/>
      </c>
    </row>
    <row r="10" spans="1:13" x14ac:dyDescent="0.3">
      <c r="B10" s="2"/>
      <c r="C10" s="15" t="s">
        <v>9</v>
      </c>
      <c r="G10" s="7"/>
      <c r="H10" s="7"/>
    </row>
    <row r="11" spans="1:13" x14ac:dyDescent="0.3">
      <c r="B11" s="2"/>
      <c r="C11" s="15" t="s">
        <v>10</v>
      </c>
      <c r="G11" s="4" t="s">
        <v>11</v>
      </c>
      <c r="H11" s="5" t="s">
        <v>55</v>
      </c>
    </row>
    <row r="12" spans="1:13" x14ac:dyDescent="0.3">
      <c r="A12" s="3" t="s">
        <v>12</v>
      </c>
      <c r="C12" s="16">
        <v>135</v>
      </c>
      <c r="G12" s="17"/>
      <c r="H12" s="6"/>
      <c r="J12" s="3" t="s">
        <v>45</v>
      </c>
      <c r="K12" s="18"/>
    </row>
    <row r="13" spans="1:13" x14ac:dyDescent="0.3">
      <c r="A13" s="2"/>
      <c r="B13" s="2"/>
      <c r="C13" s="19"/>
      <c r="D13" s="20"/>
      <c r="E13" s="20"/>
      <c r="J13" s="3" t="s">
        <v>46</v>
      </c>
      <c r="K13" s="46">
        <f>SUM(C34)</f>
        <v>2945.1221999999998</v>
      </c>
    </row>
    <row r="14" spans="1:13" x14ac:dyDescent="0.3">
      <c r="A14" s="3" t="s">
        <v>13</v>
      </c>
      <c r="B14" s="22">
        <v>0.8</v>
      </c>
      <c r="C14" s="23">
        <f>SUM(C12*B14)</f>
        <v>108</v>
      </c>
      <c r="D14" s="20"/>
      <c r="E14" s="20"/>
      <c r="H14" s="15" t="s">
        <v>14</v>
      </c>
      <c r="J14" s="3" t="s">
        <v>47</v>
      </c>
      <c r="K14" s="24">
        <f>SUM(K12-K13)</f>
        <v>-2945.1221999999998</v>
      </c>
    </row>
    <row r="15" spans="1:13" x14ac:dyDescent="0.3">
      <c r="A15" s="7" t="s">
        <v>15</v>
      </c>
      <c r="B15" s="12"/>
      <c r="C15" s="23">
        <f>SUM($H$15*$C$14)</f>
        <v>1836</v>
      </c>
      <c r="D15" s="25"/>
      <c r="E15" s="25"/>
      <c r="G15" s="2" t="s">
        <v>16</v>
      </c>
      <c r="H15" s="26">
        <v>17</v>
      </c>
    </row>
    <row r="16" spans="1:13" x14ac:dyDescent="0.3">
      <c r="A16" s="7"/>
      <c r="B16" s="12"/>
      <c r="C16" s="19"/>
      <c r="D16" s="25"/>
      <c r="E16" s="25"/>
    </row>
    <row r="17" spans="1:11" x14ac:dyDescent="0.3">
      <c r="A17" s="3" t="s">
        <v>17</v>
      </c>
      <c r="C17" s="23">
        <f>SUM($K$33+$K$38)</f>
        <v>0</v>
      </c>
      <c r="D17" s="25"/>
      <c r="E17" s="25"/>
      <c r="G17" s="2" t="s">
        <v>51</v>
      </c>
      <c r="H17" s="26">
        <v>0</v>
      </c>
    </row>
    <row r="18" spans="1:11" x14ac:dyDescent="0.3">
      <c r="C18" s="7"/>
      <c r="D18" s="19"/>
      <c r="E18" s="19"/>
      <c r="G18" s="2" t="s">
        <v>18</v>
      </c>
      <c r="H18" s="26">
        <v>8</v>
      </c>
    </row>
    <row r="19" spans="1:11" x14ac:dyDescent="0.3">
      <c r="A19" s="7" t="s">
        <v>19</v>
      </c>
      <c r="B19" s="22">
        <v>0.12</v>
      </c>
      <c r="C19" s="23">
        <f>SUM(C12*$B$19*H15)</f>
        <v>275.39999999999998</v>
      </c>
      <c r="D19" s="19"/>
      <c r="E19" s="19"/>
      <c r="G19" s="2" t="s">
        <v>20</v>
      </c>
      <c r="H19" s="6">
        <v>0</v>
      </c>
    </row>
    <row r="20" spans="1:11" x14ac:dyDescent="0.3">
      <c r="A20" s="3" t="s">
        <v>21</v>
      </c>
      <c r="B20" s="22">
        <v>0.12</v>
      </c>
      <c r="C20" s="23">
        <f>$H$18*$C$12*$B$20</f>
        <v>129.6</v>
      </c>
      <c r="D20" s="19"/>
      <c r="E20" s="19"/>
      <c r="H20" s="3">
        <f>SUM(H15,H17,H18,H19)</f>
        <v>25</v>
      </c>
    </row>
    <row r="21" spans="1:11" x14ac:dyDescent="0.3">
      <c r="A21" s="3" t="s">
        <v>53</v>
      </c>
      <c r="B21" s="22">
        <v>0.12</v>
      </c>
      <c r="C21" s="23">
        <f>$H$17*$C$12*$B$22</f>
        <v>0</v>
      </c>
      <c r="D21" s="19"/>
      <c r="E21" s="19"/>
    </row>
    <row r="22" spans="1:11" x14ac:dyDescent="0.3">
      <c r="A22" s="3" t="s">
        <v>52</v>
      </c>
      <c r="B22" s="22">
        <v>0.12</v>
      </c>
      <c r="C22" s="23">
        <f>$H$19*$C$12*$B$22</f>
        <v>0</v>
      </c>
      <c r="D22" s="21"/>
      <c r="E22" s="21"/>
    </row>
    <row r="23" spans="1:11" x14ac:dyDescent="0.3">
      <c r="A23" s="7" t="s">
        <v>22</v>
      </c>
      <c r="B23" s="22"/>
      <c r="C23" s="23">
        <f>SUM(C19+C20+C22+C21)</f>
        <v>405</v>
      </c>
      <c r="G23" s="2" t="s">
        <v>23</v>
      </c>
      <c r="H23" s="2" t="s">
        <v>14</v>
      </c>
      <c r="I23" s="2" t="s">
        <v>24</v>
      </c>
      <c r="J23" s="2" t="s">
        <v>25</v>
      </c>
      <c r="K23" s="27">
        <v>0.8</v>
      </c>
    </row>
    <row r="25" spans="1:11" x14ac:dyDescent="0.3">
      <c r="A25" s="7" t="s">
        <v>26</v>
      </c>
      <c r="B25" s="28">
        <v>0.31419999999999998</v>
      </c>
      <c r="C25" s="23">
        <f>SUM(($C$15+$C$17+$C$23)*$B$25)</f>
        <v>704.12219999999991</v>
      </c>
      <c r="D25" s="3" t="s">
        <v>27</v>
      </c>
      <c r="G25" s="2" t="s">
        <v>28</v>
      </c>
      <c r="H25" s="6">
        <v>0</v>
      </c>
      <c r="I25" s="43">
        <v>20</v>
      </c>
      <c r="J25" s="9">
        <f>H25*I25</f>
        <v>0</v>
      </c>
      <c r="K25" s="9">
        <f>SUM(J25*$K$23)</f>
        <v>0</v>
      </c>
    </row>
    <row r="26" spans="1:11" x14ac:dyDescent="0.3">
      <c r="A26" s="7" t="s">
        <v>29</v>
      </c>
      <c r="B26" s="28">
        <v>0</v>
      </c>
      <c r="C26" s="23">
        <f>SUM(($C$15+$C$17+$C$23)*$B$26)</f>
        <v>0</v>
      </c>
      <c r="G26" s="2" t="s">
        <v>30</v>
      </c>
      <c r="H26" s="6">
        <v>0</v>
      </c>
      <c r="I26" s="44">
        <v>41.54</v>
      </c>
      <c r="J26" s="9">
        <f>H26*I26</f>
        <v>0</v>
      </c>
      <c r="K26" s="9">
        <f>SUM(J26*$K$23)</f>
        <v>0</v>
      </c>
    </row>
    <row r="27" spans="1:11" x14ac:dyDescent="0.3">
      <c r="A27" s="7" t="s">
        <v>31</v>
      </c>
      <c r="B27" s="30"/>
      <c r="C27" s="23">
        <f>SUM(C25+C26)</f>
        <v>704.12219999999991</v>
      </c>
      <c r="G27" s="2" t="s">
        <v>32</v>
      </c>
      <c r="H27" s="6">
        <v>0</v>
      </c>
      <c r="I27" s="43">
        <v>50.63</v>
      </c>
      <c r="J27" s="9">
        <f>H27*I27</f>
        <v>0</v>
      </c>
      <c r="K27" s="9">
        <f>SUM(J27*$K$23)</f>
        <v>0</v>
      </c>
    </row>
    <row r="28" spans="1:11" x14ac:dyDescent="0.3">
      <c r="A28" s="7"/>
      <c r="B28" s="30"/>
      <c r="C28" s="23"/>
      <c r="G28" s="31"/>
      <c r="H28" s="6">
        <v>0</v>
      </c>
      <c r="I28" s="43"/>
      <c r="J28" s="9">
        <f>H28*I28</f>
        <v>0</v>
      </c>
      <c r="K28" s="9">
        <f>SUM(J28*$K$23)</f>
        <v>0</v>
      </c>
    </row>
    <row r="29" spans="1:11" x14ac:dyDescent="0.3">
      <c r="A29" s="7" t="s">
        <v>42</v>
      </c>
      <c r="B29" s="32">
        <v>0</v>
      </c>
      <c r="C29" s="23">
        <f>SUM(($C$26)*$B$29)</f>
        <v>0</v>
      </c>
      <c r="G29" s="2" t="s">
        <v>33</v>
      </c>
      <c r="H29" s="6">
        <v>0</v>
      </c>
      <c r="I29" s="44">
        <v>93.65</v>
      </c>
      <c r="J29" s="9">
        <f>H29*I29</f>
        <v>0</v>
      </c>
      <c r="K29" s="9">
        <f>SUM(J29*$K$23)</f>
        <v>0</v>
      </c>
    </row>
    <row r="30" spans="1:11" hidden="1" x14ac:dyDescent="0.3">
      <c r="A30" s="7" t="s">
        <v>43</v>
      </c>
      <c r="B30" s="32">
        <v>0</v>
      </c>
      <c r="C30" s="23">
        <f>SUM(($C$15+$C$17+$C$23)*$B$30)</f>
        <v>0</v>
      </c>
      <c r="G30" s="2"/>
      <c r="H30" s="6">
        <v>0</v>
      </c>
      <c r="I30" s="44"/>
      <c r="J30" s="9">
        <f t="shared" ref="J30:J31" si="0">H30*I30</f>
        <v>0</v>
      </c>
      <c r="K30" s="9">
        <f t="shared" ref="K30:K31" si="1">SUM(J30*$K$23)</f>
        <v>0</v>
      </c>
    </row>
    <row r="31" spans="1:11" x14ac:dyDescent="0.3">
      <c r="A31" s="7" t="s">
        <v>44</v>
      </c>
      <c r="B31" s="41"/>
      <c r="C31" s="23">
        <f>SUM(C29+C30)</f>
        <v>0</v>
      </c>
      <c r="G31" s="2" t="s">
        <v>58</v>
      </c>
      <c r="H31" s="6">
        <v>0</v>
      </c>
      <c r="I31" s="44">
        <v>20</v>
      </c>
      <c r="J31" s="9">
        <f t="shared" si="0"/>
        <v>0</v>
      </c>
      <c r="K31" s="9">
        <f t="shared" si="1"/>
        <v>0</v>
      </c>
    </row>
    <row r="32" spans="1:11" x14ac:dyDescent="0.3">
      <c r="A32" s="7"/>
      <c r="B32" s="30"/>
      <c r="C32" s="25"/>
      <c r="G32" s="2"/>
      <c r="H32" s="6"/>
      <c r="I32" s="29"/>
      <c r="J32" s="9"/>
      <c r="K32" s="9"/>
    </row>
    <row r="33" spans="1:12" x14ac:dyDescent="0.3">
      <c r="B33" s="33"/>
      <c r="C33" s="7"/>
      <c r="G33" s="2" t="s">
        <v>34</v>
      </c>
      <c r="H33" s="3">
        <f>SUM(H25:H32)</f>
        <v>0</v>
      </c>
      <c r="I33" s="7"/>
      <c r="J33" s="12"/>
      <c r="K33" s="34">
        <f>SUM(K25:K32)</f>
        <v>0</v>
      </c>
    </row>
    <row r="34" spans="1:12" x14ac:dyDescent="0.3">
      <c r="A34" s="4" t="s">
        <v>35</v>
      </c>
      <c r="B34" s="35"/>
      <c r="C34" s="42">
        <f>SUM($C$15+$C$17+$C$23+$C$27+$C$31)</f>
        <v>2945.1221999999998</v>
      </c>
      <c r="H34" s="19"/>
    </row>
    <row r="35" spans="1:12" x14ac:dyDescent="0.3">
      <c r="C35" s="36"/>
      <c r="G35" s="2" t="s">
        <v>36</v>
      </c>
      <c r="H35" s="2" t="s">
        <v>14</v>
      </c>
      <c r="I35" s="2" t="s">
        <v>24</v>
      </c>
      <c r="J35" s="2" t="s">
        <v>25</v>
      </c>
      <c r="K35" s="27">
        <v>0.8</v>
      </c>
      <c r="L35" s="12"/>
    </row>
    <row r="36" spans="1:12" x14ac:dyDescent="0.3">
      <c r="A36" s="4" t="s">
        <v>37</v>
      </c>
      <c r="D36" s="7"/>
      <c r="E36" s="7"/>
      <c r="F36" s="7"/>
      <c r="G36" s="2" t="s">
        <v>38</v>
      </c>
      <c r="H36" s="6">
        <v>0</v>
      </c>
      <c r="I36" s="43">
        <v>31.17</v>
      </c>
      <c r="J36" s="9">
        <f>H36*I36</f>
        <v>0</v>
      </c>
      <c r="K36" s="9">
        <f>SUM(J36*$K$35)</f>
        <v>0</v>
      </c>
      <c r="L36" s="7"/>
    </row>
    <row r="37" spans="1:12" x14ac:dyDescent="0.3">
      <c r="A37" s="37" t="s">
        <v>48</v>
      </c>
      <c r="B37" s="38">
        <v>6.1499999999999999E-2</v>
      </c>
      <c r="D37" s="7"/>
      <c r="E37" s="7"/>
      <c r="G37" s="2" t="s">
        <v>39</v>
      </c>
      <c r="H37" s="6">
        <v>0</v>
      </c>
      <c r="I37" s="43">
        <v>62.3</v>
      </c>
      <c r="J37" s="9">
        <f>H37*I37</f>
        <v>0</v>
      </c>
      <c r="K37" s="9">
        <f>SUM(J37*$K$35)</f>
        <v>0</v>
      </c>
    </row>
    <row r="38" spans="1:12" x14ac:dyDescent="0.3">
      <c r="A38" s="37" t="s">
        <v>49</v>
      </c>
      <c r="B38" s="38">
        <v>6.1499999999999999E-2</v>
      </c>
      <c r="G38" s="2" t="s">
        <v>40</v>
      </c>
      <c r="H38" s="3">
        <f>SUM(H36:H37)</f>
        <v>0</v>
      </c>
      <c r="K38" s="34">
        <f>SUM(K36:K37)</f>
        <v>0</v>
      </c>
    </row>
    <row r="39" spans="1:12" x14ac:dyDescent="0.3">
      <c r="A39" s="37" t="s">
        <v>50</v>
      </c>
      <c r="B39" s="38">
        <v>0.31419999999999998</v>
      </c>
    </row>
    <row r="40" spans="1:12" x14ac:dyDescent="0.3">
      <c r="G40" s="2" t="s">
        <v>41</v>
      </c>
    </row>
    <row r="41" spans="1:12" x14ac:dyDescent="0.3">
      <c r="H41" s="64"/>
      <c r="I41" s="64"/>
    </row>
    <row r="42" spans="1:12" x14ac:dyDescent="0.3">
      <c r="B42" s="35"/>
      <c r="C42" s="39"/>
      <c r="D42" s="39"/>
      <c r="E42" s="39"/>
      <c r="F42" s="39"/>
      <c r="G42" s="39"/>
      <c r="H42" s="15"/>
      <c r="I42" s="15"/>
    </row>
    <row r="44" spans="1:12" x14ac:dyDescent="0.3">
      <c r="G44" s="7"/>
      <c r="H44" s="7"/>
    </row>
  </sheetData>
  <sheetProtection password="CD04" sheet="1" objects="1" scenarios="1" selectLockedCells="1"/>
  <mergeCells count="3">
    <mergeCell ref="H41:I41"/>
    <mergeCell ref="J9:K9"/>
    <mergeCell ref="L1:M1"/>
  </mergeCells>
  <phoneticPr fontId="0" type="noConversion"/>
  <printOptions gridLines="1"/>
  <pageMargins left="0.35433070866141736" right="0.35433070866141736" top="0.98425196850393704" bottom="0.39370078740157483" header="0.51181102362204722" footer="0.51181102362204722"/>
  <pageSetup paperSize="9" scale="86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M45"/>
  <sheetViews>
    <sheetView topLeftCell="A4" zoomScale="150" zoomScaleNormal="150" workbookViewId="0">
      <selection activeCell="C13" sqref="C13"/>
    </sheetView>
  </sheetViews>
  <sheetFormatPr defaultColWidth="9.109375" defaultRowHeight="13.8" x14ac:dyDescent="0.3"/>
  <cols>
    <col min="1" max="1" width="26.6640625" style="3" customWidth="1"/>
    <col min="2" max="2" width="10" style="3" customWidth="1"/>
    <col min="3" max="3" width="9.5546875" style="3" bestFit="1" customWidth="1"/>
    <col min="4" max="4" width="6.109375" style="3" customWidth="1"/>
    <col min="5" max="5" width="4.109375" style="3" customWidth="1"/>
    <col min="6" max="6" width="4.6640625" style="3" customWidth="1"/>
    <col min="7" max="7" width="23.33203125" style="3" bestFit="1" customWidth="1"/>
    <col min="8" max="8" width="15" style="3" bestFit="1" customWidth="1"/>
    <col min="9" max="10" width="9.109375" style="3"/>
    <col min="11" max="11" width="9.88671875" style="3" bestFit="1" customWidth="1"/>
    <col min="12" max="12" width="9.109375" style="3"/>
    <col min="13" max="13" width="11.5546875" style="3" bestFit="1" customWidth="1"/>
    <col min="14" max="14" width="13.33203125" style="3" customWidth="1"/>
    <col min="15" max="15" width="14" style="3" bestFit="1" customWidth="1"/>
    <col min="16" max="16384" width="9.109375" style="3"/>
  </cols>
  <sheetData>
    <row r="1" spans="1:13" x14ac:dyDescent="0.3">
      <c r="A1" s="1" t="s">
        <v>0</v>
      </c>
      <c r="B1" s="2"/>
      <c r="G1" s="4" t="s">
        <v>54</v>
      </c>
      <c r="H1" s="5" t="s">
        <v>55</v>
      </c>
      <c r="J1" s="4"/>
      <c r="L1" s="66" t="s">
        <v>60</v>
      </c>
      <c r="M1" s="66"/>
    </row>
    <row r="2" spans="1:13" x14ac:dyDescent="0.3">
      <c r="G2" s="6"/>
      <c r="H2" s="6"/>
      <c r="I2"/>
      <c r="J2"/>
      <c r="K2"/>
      <c r="L2" s="7"/>
    </row>
    <row r="3" spans="1:13" x14ac:dyDescent="0.3">
      <c r="A3" s="8" t="s">
        <v>56</v>
      </c>
      <c r="B3" s="9"/>
      <c r="C3" s="9"/>
      <c r="D3" s="9"/>
      <c r="E3" s="9"/>
      <c r="F3" s="7"/>
      <c r="G3" s="4" t="s">
        <v>1</v>
      </c>
      <c r="H3" s="7"/>
      <c r="I3"/>
      <c r="J3"/>
      <c r="K3"/>
    </row>
    <row r="4" spans="1:13" x14ac:dyDescent="0.3">
      <c r="A4" s="7"/>
      <c r="B4" s="7"/>
      <c r="C4" s="7"/>
      <c r="D4" s="7"/>
      <c r="G4" s="6" t="s">
        <v>2</v>
      </c>
      <c r="H4" s="10"/>
    </row>
    <row r="5" spans="1:13" x14ac:dyDescent="0.3">
      <c r="A5" s="11" t="s">
        <v>3</v>
      </c>
      <c r="D5" s="2"/>
      <c r="G5" s="6" t="s">
        <v>4</v>
      </c>
      <c r="H5" s="10"/>
      <c r="J5" s="2"/>
    </row>
    <row r="6" spans="1:13" x14ac:dyDescent="0.3">
      <c r="A6" s="11" t="s">
        <v>5</v>
      </c>
      <c r="D6" s="2"/>
      <c r="G6" s="7"/>
      <c r="H6" s="7"/>
    </row>
    <row r="7" spans="1:13" x14ac:dyDescent="0.3">
      <c r="A7" s="11" t="s">
        <v>6</v>
      </c>
      <c r="D7" s="2"/>
      <c r="G7" s="12" t="s">
        <v>7</v>
      </c>
      <c r="H7" s="12" t="s">
        <v>8</v>
      </c>
    </row>
    <row r="8" spans="1:13" x14ac:dyDescent="0.3">
      <c r="G8" s="13"/>
      <c r="H8" s="14"/>
    </row>
    <row r="9" spans="1:13" x14ac:dyDescent="0.3">
      <c r="A9" s="3" t="s">
        <v>61</v>
      </c>
      <c r="B9" s="47"/>
      <c r="G9" s="13"/>
      <c r="H9" s="14"/>
      <c r="J9" s="65"/>
      <c r="K9" s="65"/>
      <c r="L9"/>
    </row>
    <row r="10" spans="1:13" x14ac:dyDescent="0.3">
      <c r="A10" s="3" t="s">
        <v>65</v>
      </c>
      <c r="B10" s="49">
        <f>B9*20%</f>
        <v>0</v>
      </c>
      <c r="C10" s="45"/>
      <c r="G10" s="7"/>
      <c r="H10" s="7"/>
    </row>
    <row r="11" spans="1:13" x14ac:dyDescent="0.3">
      <c r="A11"/>
      <c r="B11"/>
      <c r="C11" s="45"/>
      <c r="G11" s="7"/>
      <c r="H11" s="7"/>
    </row>
    <row r="12" spans="1:13" x14ac:dyDescent="0.3">
      <c r="B12" s="2"/>
      <c r="C12" s="45" t="s">
        <v>63</v>
      </c>
      <c r="G12" s="4" t="s">
        <v>11</v>
      </c>
      <c r="H12" s="5" t="s">
        <v>55</v>
      </c>
    </row>
    <row r="13" spans="1:13" x14ac:dyDescent="0.3">
      <c r="A13" s="3" t="s">
        <v>12</v>
      </c>
      <c r="C13" s="16"/>
      <c r="G13" s="17"/>
      <c r="H13" s="6"/>
      <c r="J13" s="3" t="s">
        <v>45</v>
      </c>
      <c r="K13" s="18"/>
    </row>
    <row r="14" spans="1:13" x14ac:dyDescent="0.3">
      <c r="A14" s="2"/>
      <c r="B14" s="2"/>
      <c r="C14" s="19"/>
      <c r="D14" s="20"/>
      <c r="E14" s="20"/>
      <c r="J14" s="3" t="s">
        <v>46</v>
      </c>
      <c r="K14" s="46">
        <f>SUM(C35)</f>
        <v>0</v>
      </c>
    </row>
    <row r="15" spans="1:13" x14ac:dyDescent="0.3">
      <c r="A15" s="3" t="s">
        <v>13</v>
      </c>
      <c r="B15" s="22">
        <v>0.8</v>
      </c>
      <c r="C15" s="23">
        <f>SUM(C13*B15)</f>
        <v>0</v>
      </c>
      <c r="D15" s="20"/>
      <c r="E15" s="20"/>
      <c r="H15" s="45" t="s">
        <v>14</v>
      </c>
      <c r="J15" s="3" t="s">
        <v>47</v>
      </c>
      <c r="K15" s="24">
        <f>SUM(K13-K14)</f>
        <v>0</v>
      </c>
    </row>
    <row r="16" spans="1:13" x14ac:dyDescent="0.3">
      <c r="A16" s="7" t="s">
        <v>15</v>
      </c>
      <c r="B16" s="12"/>
      <c r="C16" s="23">
        <f>SUM($H$16*$C$15)</f>
        <v>0</v>
      </c>
      <c r="D16" s="25"/>
      <c r="E16" s="25"/>
      <c r="G16" s="2" t="s">
        <v>16</v>
      </c>
      <c r="H16" s="26">
        <v>25</v>
      </c>
    </row>
    <row r="17" spans="1:11" x14ac:dyDescent="0.3">
      <c r="A17" s="7"/>
      <c r="B17" s="12"/>
      <c r="C17" s="19"/>
      <c r="D17" s="25"/>
      <c r="E17" s="25"/>
    </row>
    <row r="18" spans="1:11" x14ac:dyDescent="0.3">
      <c r="A18" s="3" t="s">
        <v>17</v>
      </c>
      <c r="C18" s="23">
        <f>SUM($K$34+$K$39)</f>
        <v>0</v>
      </c>
      <c r="D18" s="25"/>
      <c r="E18" s="25"/>
      <c r="G18" s="2" t="s">
        <v>51</v>
      </c>
      <c r="H18" s="26">
        <v>0</v>
      </c>
    </row>
    <row r="19" spans="1:11" x14ac:dyDescent="0.3">
      <c r="C19" s="7"/>
      <c r="D19" s="19"/>
      <c r="E19" s="19"/>
      <c r="G19" s="2" t="s">
        <v>20</v>
      </c>
      <c r="H19" s="6">
        <v>0</v>
      </c>
    </row>
    <row r="20" spans="1:11" x14ac:dyDescent="0.3">
      <c r="A20" s="7" t="s">
        <v>19</v>
      </c>
      <c r="B20" s="22">
        <v>0.12</v>
      </c>
      <c r="C20" s="23">
        <f>SUM(C13*$B$20*H16)</f>
        <v>0</v>
      </c>
      <c r="D20" s="19"/>
      <c r="E20" s="19"/>
      <c r="H20" s="3">
        <f>SUM(H16+H18+H19)</f>
        <v>25</v>
      </c>
    </row>
    <row r="21" spans="1:11" hidden="1" x14ac:dyDescent="0.3">
      <c r="A21" s="3" t="s">
        <v>21</v>
      </c>
      <c r="B21" s="22">
        <v>0.12</v>
      </c>
      <c r="C21" s="23"/>
      <c r="D21" s="19"/>
      <c r="E21" s="19"/>
      <c r="H21" s="3" t="e">
        <f>H15+H17+H19</f>
        <v>#VALUE!</v>
      </c>
    </row>
    <row r="22" spans="1:11" x14ac:dyDescent="0.3">
      <c r="A22" s="3" t="s">
        <v>53</v>
      </c>
      <c r="B22" s="22">
        <v>0.12</v>
      </c>
      <c r="C22" s="23">
        <f>$H$18*$C$13*$B$23</f>
        <v>0</v>
      </c>
      <c r="D22" s="19"/>
      <c r="E22" s="19"/>
    </row>
    <row r="23" spans="1:11" x14ac:dyDescent="0.3">
      <c r="A23" s="3" t="s">
        <v>52</v>
      </c>
      <c r="B23" s="22">
        <v>0.12</v>
      </c>
      <c r="C23" s="23">
        <f>$H$19*$C$13*$B$23</f>
        <v>0</v>
      </c>
      <c r="D23" s="21"/>
      <c r="E23" s="21"/>
    </row>
    <row r="24" spans="1:11" x14ac:dyDescent="0.3">
      <c r="A24" s="7" t="s">
        <v>22</v>
      </c>
      <c r="B24" s="22"/>
      <c r="C24" s="23">
        <f>SUM(C20+C21+C23+C22)</f>
        <v>0</v>
      </c>
      <c r="G24" s="2" t="s">
        <v>23</v>
      </c>
      <c r="H24" s="2" t="s">
        <v>14</v>
      </c>
      <c r="I24" s="2" t="s">
        <v>24</v>
      </c>
      <c r="J24" s="2" t="s">
        <v>25</v>
      </c>
      <c r="K24" s="27">
        <v>0.8</v>
      </c>
    </row>
    <row r="26" spans="1:11" x14ac:dyDescent="0.3">
      <c r="A26" s="7" t="s">
        <v>26</v>
      </c>
      <c r="B26" s="28">
        <v>0.31419999999999998</v>
      </c>
      <c r="C26" s="23">
        <f>SUM(($C$16+$C$18+$C$24)*$B$26)</f>
        <v>0</v>
      </c>
      <c r="D26" s="3" t="s">
        <v>27</v>
      </c>
      <c r="G26" s="2" t="s">
        <v>28</v>
      </c>
      <c r="H26" s="6">
        <v>0</v>
      </c>
      <c r="I26" s="43">
        <v>20</v>
      </c>
      <c r="J26" s="9">
        <f>H26*I26</f>
        <v>0</v>
      </c>
      <c r="K26" s="9">
        <f>SUM(J26*$K$24)</f>
        <v>0</v>
      </c>
    </row>
    <row r="27" spans="1:11" x14ac:dyDescent="0.3">
      <c r="A27" s="7" t="s">
        <v>29</v>
      </c>
      <c r="B27" s="28">
        <v>0</v>
      </c>
      <c r="C27" s="23">
        <f>SUM(($C$16+$C$18+$C$24)*$B$27)</f>
        <v>0</v>
      </c>
      <c r="G27" s="2" t="s">
        <v>30</v>
      </c>
      <c r="H27" s="6">
        <v>0</v>
      </c>
      <c r="I27" s="44">
        <v>41.54</v>
      </c>
      <c r="J27" s="9">
        <f>H27*I27</f>
        <v>0</v>
      </c>
      <c r="K27" s="9">
        <f>SUM(J27*$K$24)</f>
        <v>0</v>
      </c>
    </row>
    <row r="28" spans="1:11" x14ac:dyDescent="0.3">
      <c r="A28" s="7" t="s">
        <v>31</v>
      </c>
      <c r="B28" s="30"/>
      <c r="C28" s="23">
        <f>SUM(C26+C27)</f>
        <v>0</v>
      </c>
      <c r="G28" s="2" t="s">
        <v>32</v>
      </c>
      <c r="H28" s="6">
        <v>0</v>
      </c>
      <c r="I28" s="43">
        <v>50.63</v>
      </c>
      <c r="J28" s="9">
        <f>H28*I28</f>
        <v>0</v>
      </c>
      <c r="K28" s="9">
        <f>SUM(J28*$K$24)</f>
        <v>0</v>
      </c>
    </row>
    <row r="29" spans="1:11" x14ac:dyDescent="0.3">
      <c r="A29" s="7"/>
      <c r="B29" s="30"/>
      <c r="C29"/>
      <c r="G29" s="31"/>
      <c r="H29" s="6">
        <v>0</v>
      </c>
      <c r="I29" s="43"/>
      <c r="J29" s="9">
        <f>H29*I29</f>
        <v>0</v>
      </c>
      <c r="K29" s="9">
        <f>SUM(J29*$K$24)</f>
        <v>0</v>
      </c>
    </row>
    <row r="30" spans="1:11" x14ac:dyDescent="0.3">
      <c r="A30" s="7" t="s">
        <v>42</v>
      </c>
      <c r="B30" s="32">
        <v>0</v>
      </c>
      <c r="C30" s="23">
        <f>SUM(($C$27)*$B$30)</f>
        <v>0</v>
      </c>
      <c r="G30" s="2" t="s">
        <v>33</v>
      </c>
      <c r="H30" s="6">
        <v>0</v>
      </c>
      <c r="I30" s="44">
        <v>93.65</v>
      </c>
      <c r="J30" s="9">
        <f>H30*I30</f>
        <v>0</v>
      </c>
      <c r="K30" s="9">
        <f>SUM(J30*$K$24)</f>
        <v>0</v>
      </c>
    </row>
    <row r="31" spans="1:11" hidden="1" x14ac:dyDescent="0.3">
      <c r="A31" s="7" t="s">
        <v>43</v>
      </c>
      <c r="B31" s="32">
        <v>0</v>
      </c>
      <c r="C31" s="23">
        <f>SUM(($C$16+$C$18+$C$24)*$B$31)</f>
        <v>0</v>
      </c>
      <c r="G31" s="2"/>
      <c r="H31" s="6">
        <v>0</v>
      </c>
      <c r="I31" s="44"/>
      <c r="J31" s="9">
        <f t="shared" ref="J31:J32" si="0">H31*I31</f>
        <v>0</v>
      </c>
      <c r="K31" s="9">
        <f t="shared" ref="K31:K32" si="1">SUM(J31*$K$24)</f>
        <v>0</v>
      </c>
    </row>
    <row r="32" spans="1:11" x14ac:dyDescent="0.3">
      <c r="A32" s="7" t="s">
        <v>44</v>
      </c>
      <c r="B32" s="41"/>
      <c r="C32" s="23">
        <f>SUM(C30+C31)</f>
        <v>0</v>
      </c>
      <c r="G32" s="2" t="s">
        <v>58</v>
      </c>
      <c r="H32" s="6">
        <v>0</v>
      </c>
      <c r="I32" s="44">
        <v>20</v>
      </c>
      <c r="J32" s="9">
        <f t="shared" si="0"/>
        <v>0</v>
      </c>
      <c r="K32" s="9">
        <f t="shared" si="1"/>
        <v>0</v>
      </c>
    </row>
    <row r="33" spans="1:12" x14ac:dyDescent="0.3">
      <c r="A33" s="7" t="s">
        <v>62</v>
      </c>
      <c r="B33" s="30"/>
      <c r="C33" s="54">
        <f>B10*C15</f>
        <v>0</v>
      </c>
      <c r="G33" s="2"/>
      <c r="H33" s="6"/>
      <c r="I33" s="29"/>
      <c r="J33" s="9"/>
      <c r="K33" s="9"/>
    </row>
    <row r="34" spans="1:12" x14ac:dyDescent="0.3">
      <c r="B34" s="33"/>
      <c r="C34" s="7"/>
      <c r="G34" s="2" t="s">
        <v>34</v>
      </c>
      <c r="H34" s="3">
        <f>SUM(H26:H33)</f>
        <v>0</v>
      </c>
      <c r="I34" s="7"/>
      <c r="J34" s="12"/>
      <c r="K34" s="12">
        <f>SUM(K26:K33)</f>
        <v>0</v>
      </c>
    </row>
    <row r="35" spans="1:12" x14ac:dyDescent="0.3">
      <c r="A35" s="4" t="s">
        <v>35</v>
      </c>
      <c r="B35" s="35"/>
      <c r="C35" s="42">
        <f>SUM($C$16+$C$18+$C$24+$C$28+$C$32-$C$33)</f>
        <v>0</v>
      </c>
      <c r="H35" s="19"/>
    </row>
    <row r="36" spans="1:12" x14ac:dyDescent="0.3">
      <c r="C36" s="36"/>
      <c r="G36" s="2" t="s">
        <v>36</v>
      </c>
      <c r="H36" s="2" t="s">
        <v>14</v>
      </c>
      <c r="I36" s="2" t="s">
        <v>24</v>
      </c>
      <c r="J36" s="2" t="s">
        <v>25</v>
      </c>
      <c r="K36" s="27">
        <v>0.8</v>
      </c>
      <c r="L36" s="12"/>
    </row>
    <row r="37" spans="1:12" x14ac:dyDescent="0.3">
      <c r="A37" s="4" t="s">
        <v>37</v>
      </c>
      <c r="D37" s="7"/>
      <c r="E37" s="7"/>
      <c r="F37" s="7"/>
      <c r="G37" s="2" t="s">
        <v>38</v>
      </c>
      <c r="H37" s="6">
        <v>0</v>
      </c>
      <c r="I37" s="43">
        <v>31.17</v>
      </c>
      <c r="J37" s="9">
        <f>H37*I37</f>
        <v>0</v>
      </c>
      <c r="K37" s="9">
        <f>SUM(J37*$K$36)</f>
        <v>0</v>
      </c>
      <c r="L37" s="7"/>
    </row>
    <row r="38" spans="1:12" x14ac:dyDescent="0.3">
      <c r="A38" s="37" t="s">
        <v>48</v>
      </c>
      <c r="B38" s="38">
        <v>6.1499999999999999E-2</v>
      </c>
      <c r="D38" s="7"/>
      <c r="E38" s="7"/>
      <c r="G38" s="2" t="s">
        <v>39</v>
      </c>
      <c r="H38" s="6">
        <v>0</v>
      </c>
      <c r="I38" s="43">
        <v>62.3</v>
      </c>
      <c r="J38" s="9">
        <f>H38*I38</f>
        <v>0</v>
      </c>
      <c r="K38" s="9">
        <f>SUM(J38*$K$36)</f>
        <v>0</v>
      </c>
    </row>
    <row r="39" spans="1:12" x14ac:dyDescent="0.3">
      <c r="A39" s="37" t="s">
        <v>49</v>
      </c>
      <c r="B39" s="38">
        <v>6.1499999999999999E-2</v>
      </c>
      <c r="G39" s="2" t="s">
        <v>40</v>
      </c>
      <c r="H39" s="3">
        <f>SUM(H37:H38)</f>
        <v>0</v>
      </c>
      <c r="K39" s="12">
        <f>SUM(K37:K38)</f>
        <v>0</v>
      </c>
    </row>
    <row r="40" spans="1:12" x14ac:dyDescent="0.3">
      <c r="A40" s="37" t="s">
        <v>50</v>
      </c>
      <c r="B40" s="38">
        <v>0.31419999999999998</v>
      </c>
    </row>
    <row r="41" spans="1:12" x14ac:dyDescent="0.3">
      <c r="G41" s="2" t="s">
        <v>41</v>
      </c>
    </row>
    <row r="42" spans="1:12" x14ac:dyDescent="0.3">
      <c r="H42" s="64"/>
      <c r="I42" s="64"/>
    </row>
    <row r="43" spans="1:12" x14ac:dyDescent="0.3">
      <c r="B43" s="35"/>
      <c r="C43" s="39"/>
      <c r="D43" s="39"/>
      <c r="E43" s="39"/>
      <c r="F43" s="39"/>
      <c r="G43" s="39"/>
      <c r="H43" s="45"/>
      <c r="I43" s="45"/>
    </row>
    <row r="45" spans="1:12" x14ac:dyDescent="0.3">
      <c r="G45" s="7"/>
      <c r="H45" s="7"/>
    </row>
  </sheetData>
  <sheetProtection sheet="1" objects="1" scenarios="1" selectLockedCells="1"/>
  <mergeCells count="3">
    <mergeCell ref="L1:M1"/>
    <mergeCell ref="J9:K9"/>
    <mergeCell ref="H42:I42"/>
  </mergeCells>
  <printOptions gridLines="1"/>
  <pageMargins left="0.35433070866141736" right="0.35433070866141736" top="0.98425196850393704" bottom="0.39370078740157483" header="0.51181102362204722" footer="0.51181102362204722"/>
  <pageSetup paperSize="9" scale="86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A1:M46"/>
  <sheetViews>
    <sheetView zoomScale="150" zoomScaleNormal="150" workbookViewId="0">
      <selection activeCell="B28" sqref="B28"/>
    </sheetView>
  </sheetViews>
  <sheetFormatPr defaultColWidth="9.109375" defaultRowHeight="13.8" x14ac:dyDescent="0.3"/>
  <cols>
    <col min="1" max="1" width="26.6640625" style="3" customWidth="1"/>
    <col min="2" max="2" width="10" style="3" customWidth="1"/>
    <col min="3" max="3" width="9.5546875" style="3" bestFit="1" customWidth="1"/>
    <col min="4" max="4" width="6.109375" style="3" customWidth="1"/>
    <col min="5" max="5" width="4.109375" style="3" customWidth="1"/>
    <col min="6" max="6" width="4.6640625" style="3" customWidth="1"/>
    <col min="7" max="7" width="23.33203125" style="3" bestFit="1" customWidth="1"/>
    <col min="8" max="8" width="15" style="3" bestFit="1" customWidth="1"/>
    <col min="9" max="10" width="9.109375" style="3"/>
    <col min="11" max="11" width="9.88671875" style="3" bestFit="1" customWidth="1"/>
    <col min="12" max="12" width="9.109375" style="3"/>
    <col min="13" max="13" width="11.5546875" style="3" bestFit="1" customWidth="1"/>
    <col min="14" max="14" width="13.33203125" style="3" customWidth="1"/>
    <col min="15" max="15" width="14" style="3" bestFit="1" customWidth="1"/>
    <col min="16" max="16384" width="9.109375" style="3"/>
  </cols>
  <sheetData>
    <row r="1" spans="1:13" x14ac:dyDescent="0.3">
      <c r="A1" s="1" t="s">
        <v>0</v>
      </c>
      <c r="B1" s="2"/>
      <c r="G1" s="4" t="s">
        <v>54</v>
      </c>
      <c r="H1" s="5" t="s">
        <v>55</v>
      </c>
      <c r="J1" s="4"/>
      <c r="L1" s="66" t="s">
        <v>60</v>
      </c>
      <c r="M1" s="66"/>
    </row>
    <row r="2" spans="1:13" x14ac:dyDescent="0.3">
      <c r="G2" s="6"/>
      <c r="H2" s="6"/>
      <c r="I2"/>
      <c r="J2"/>
      <c r="K2"/>
      <c r="L2" s="7"/>
    </row>
    <row r="3" spans="1:13" x14ac:dyDescent="0.3">
      <c r="A3" s="8" t="s">
        <v>56</v>
      </c>
      <c r="B3" s="9"/>
      <c r="C3" s="9"/>
      <c r="D3" s="9"/>
      <c r="E3" s="9"/>
      <c r="F3" s="7"/>
      <c r="G3" s="4" t="s">
        <v>1</v>
      </c>
      <c r="H3" s="7"/>
      <c r="I3"/>
      <c r="J3"/>
      <c r="K3"/>
    </row>
    <row r="4" spans="1:13" x14ac:dyDescent="0.3">
      <c r="A4" s="7"/>
      <c r="B4" s="7"/>
      <c r="C4" s="7"/>
      <c r="D4" s="7"/>
      <c r="G4" s="6" t="s">
        <v>2</v>
      </c>
      <c r="H4" s="10"/>
    </row>
    <row r="5" spans="1:13" x14ac:dyDescent="0.3">
      <c r="A5" s="11" t="s">
        <v>3</v>
      </c>
      <c r="D5" s="2"/>
      <c r="G5" s="6" t="s">
        <v>4</v>
      </c>
      <c r="H5" s="10"/>
      <c r="J5" s="2"/>
    </row>
    <row r="6" spans="1:13" x14ac:dyDescent="0.3">
      <c r="A6" s="11" t="s">
        <v>5</v>
      </c>
      <c r="D6" s="2"/>
      <c r="G6" s="7"/>
      <c r="H6" s="7"/>
    </row>
    <row r="7" spans="1:13" x14ac:dyDescent="0.3">
      <c r="A7" s="11" t="s">
        <v>6</v>
      </c>
      <c r="D7" s="2"/>
      <c r="G7" s="12" t="s">
        <v>7</v>
      </c>
      <c r="H7" s="12" t="s">
        <v>8</v>
      </c>
    </row>
    <row r="8" spans="1:13" x14ac:dyDescent="0.3">
      <c r="A8" s="3" t="s">
        <v>71</v>
      </c>
      <c r="B8" s="47"/>
      <c r="G8" s="13"/>
      <c r="H8" s="14"/>
    </row>
    <row r="9" spans="1:13" x14ac:dyDescent="0.3">
      <c r="A9" s="3" t="s">
        <v>72</v>
      </c>
      <c r="B9" s="47"/>
      <c r="G9" s="13"/>
      <c r="H9" s="14"/>
    </row>
    <row r="10" spans="1:13" x14ac:dyDescent="0.3">
      <c r="A10" s="3" t="s">
        <v>61</v>
      </c>
      <c r="B10" s="60" t="e">
        <f>B8/B9</f>
        <v>#DIV/0!</v>
      </c>
      <c r="G10" s="13"/>
      <c r="H10" s="14"/>
      <c r="J10" s="65"/>
      <c r="K10" s="65"/>
      <c r="L10"/>
    </row>
    <row r="11" spans="1:13" x14ac:dyDescent="0.3">
      <c r="A11" s="3" t="s">
        <v>65</v>
      </c>
      <c r="B11" s="49" t="e">
        <f>B10*20%</f>
        <v>#DIV/0!</v>
      </c>
      <c r="C11" s="45"/>
      <c r="G11" s="7"/>
      <c r="H11" s="7"/>
    </row>
    <row r="12" spans="1:13" x14ac:dyDescent="0.3">
      <c r="A12" s="3" t="s">
        <v>64</v>
      </c>
      <c r="B12" s="48"/>
      <c r="C12" s="45"/>
      <c r="G12" s="7"/>
      <c r="H12" s="7"/>
    </row>
    <row r="13" spans="1:13" ht="27.6" x14ac:dyDescent="0.3">
      <c r="A13" s="3" t="s">
        <v>66</v>
      </c>
      <c r="B13" s="50">
        <f>B12*12/52</f>
        <v>0</v>
      </c>
      <c r="C13" s="55" t="s">
        <v>63</v>
      </c>
      <c r="G13" s="4" t="s">
        <v>11</v>
      </c>
      <c r="H13" s="5" t="s">
        <v>55</v>
      </c>
    </row>
    <row r="14" spans="1:13" x14ac:dyDescent="0.3">
      <c r="A14" s="3" t="s">
        <v>12</v>
      </c>
      <c r="C14" s="51" t="e">
        <f>B12/B8</f>
        <v>#DIV/0!</v>
      </c>
      <c r="G14" s="17"/>
      <c r="H14" s="6"/>
      <c r="J14" s="3" t="s">
        <v>45</v>
      </c>
      <c r="K14" s="18"/>
    </row>
    <row r="15" spans="1:13" x14ac:dyDescent="0.3">
      <c r="A15" s="2"/>
      <c r="B15" s="2"/>
      <c r="C15" s="19"/>
      <c r="D15" s="20"/>
      <c r="E15" s="20"/>
      <c r="J15" s="3" t="s">
        <v>46</v>
      </c>
      <c r="K15" s="46" t="e">
        <f>SUM(C36)</f>
        <v>#DIV/0!</v>
      </c>
    </row>
    <row r="16" spans="1:13" x14ac:dyDescent="0.3">
      <c r="A16" s="3" t="s">
        <v>13</v>
      </c>
      <c r="B16" s="22">
        <v>0.8</v>
      </c>
      <c r="C16" s="23" t="e">
        <f>SUM(C14*B16)</f>
        <v>#DIV/0!</v>
      </c>
      <c r="D16" s="20"/>
      <c r="E16" s="20"/>
      <c r="H16" s="45" t="s">
        <v>14</v>
      </c>
      <c r="J16" s="3" t="s">
        <v>47</v>
      </c>
      <c r="K16" s="24" t="e">
        <f>SUM(K14-K15)</f>
        <v>#DIV/0!</v>
      </c>
    </row>
    <row r="17" spans="1:13" x14ac:dyDescent="0.3">
      <c r="A17" s="7" t="s">
        <v>15</v>
      </c>
      <c r="B17" s="12"/>
      <c r="C17" s="52" t="e">
        <f>SUM($H$17*$C$16)</f>
        <v>#DIV/0!</v>
      </c>
      <c r="D17" s="25"/>
      <c r="E17" s="25"/>
      <c r="G17" s="2" t="s">
        <v>16</v>
      </c>
      <c r="H17" s="26">
        <v>10</v>
      </c>
    </row>
    <row r="18" spans="1:13" x14ac:dyDescent="0.3">
      <c r="A18" s="7"/>
      <c r="B18" s="12"/>
      <c r="C18" s="19"/>
      <c r="D18" s="25"/>
      <c r="E18" s="25"/>
    </row>
    <row r="19" spans="1:13" x14ac:dyDescent="0.3">
      <c r="A19" s="3" t="s">
        <v>17</v>
      </c>
      <c r="C19" s="23">
        <f>SUM($K$35+$K$40)</f>
        <v>0</v>
      </c>
      <c r="D19" s="25"/>
      <c r="E19" s="25"/>
      <c r="G19" s="2" t="s">
        <v>51</v>
      </c>
      <c r="H19" s="26">
        <v>0</v>
      </c>
    </row>
    <row r="20" spans="1:13" x14ac:dyDescent="0.3">
      <c r="C20" s="7"/>
      <c r="D20" s="19"/>
      <c r="E20" s="19"/>
      <c r="G20" s="2" t="s">
        <v>20</v>
      </c>
      <c r="H20" s="6">
        <v>0</v>
      </c>
    </row>
    <row r="21" spans="1:13" x14ac:dyDescent="0.3">
      <c r="A21" s="7" t="s">
        <v>19</v>
      </c>
      <c r="B21" s="22">
        <v>0.12</v>
      </c>
      <c r="C21" s="23" t="e">
        <f>SUM(C14*$B$21*H17)</f>
        <v>#DIV/0!</v>
      </c>
      <c r="D21" s="19"/>
      <c r="E21" s="19"/>
      <c r="H21" s="3">
        <f>SUM(H17+H19+H20)</f>
        <v>10</v>
      </c>
    </row>
    <row r="22" spans="1:13" hidden="1" x14ac:dyDescent="0.3">
      <c r="A22" s="3" t="s">
        <v>21</v>
      </c>
      <c r="B22" s="22">
        <v>0.12</v>
      </c>
      <c r="C22" s="23"/>
      <c r="D22" s="19"/>
      <c r="E22" s="19"/>
      <c r="H22" s="3" t="e">
        <f>H16+H18+H20</f>
        <v>#VALUE!</v>
      </c>
    </row>
    <row r="23" spans="1:13" x14ac:dyDescent="0.3">
      <c r="A23" s="3" t="s">
        <v>53</v>
      </c>
      <c r="B23" s="22">
        <v>0.12</v>
      </c>
      <c r="C23" s="23" t="e">
        <f>$H$19*$C$14*$B$24</f>
        <v>#DIV/0!</v>
      </c>
      <c r="D23" s="19"/>
      <c r="E23" s="19"/>
    </row>
    <row r="24" spans="1:13" x14ac:dyDescent="0.3">
      <c r="A24" s="3" t="s">
        <v>52</v>
      </c>
      <c r="B24" s="22">
        <v>0.12</v>
      </c>
      <c r="C24" s="23" t="e">
        <f>$H$20*$C$14*$B$24</f>
        <v>#DIV/0!</v>
      </c>
      <c r="D24" s="21"/>
      <c r="E24" s="21"/>
    </row>
    <row r="25" spans="1:13" x14ac:dyDescent="0.3">
      <c r="A25" s="7" t="s">
        <v>22</v>
      </c>
      <c r="B25" s="22"/>
      <c r="C25" s="23" t="e">
        <f>SUM(C21+C22+C24+C23)</f>
        <v>#DIV/0!</v>
      </c>
      <c r="G25" s="2" t="s">
        <v>23</v>
      </c>
      <c r="H25" s="2" t="s">
        <v>14</v>
      </c>
      <c r="I25" s="2" t="s">
        <v>24</v>
      </c>
      <c r="J25" s="2" t="s">
        <v>25</v>
      </c>
      <c r="K25" s="27">
        <v>0.8</v>
      </c>
    </row>
    <row r="27" spans="1:13" x14ac:dyDescent="0.3">
      <c r="A27" s="7" t="s">
        <v>26</v>
      </c>
      <c r="B27" s="28">
        <v>0.31419999999999998</v>
      </c>
      <c r="C27" s="23" t="e">
        <f>SUM(($C$17+$C$19+$C$25)*$B$27)</f>
        <v>#DIV/0!</v>
      </c>
      <c r="D27" s="3" t="s">
        <v>27</v>
      </c>
      <c r="G27" s="2" t="s">
        <v>28</v>
      </c>
      <c r="H27" s="6">
        <v>0</v>
      </c>
      <c r="I27" s="43">
        <v>20</v>
      </c>
      <c r="J27" s="9">
        <f>H27*I27</f>
        <v>0</v>
      </c>
      <c r="K27" s="9">
        <f>SUM(J27*$K$25)</f>
        <v>0</v>
      </c>
    </row>
    <row r="28" spans="1:13" x14ac:dyDescent="0.3">
      <c r="A28" s="7" t="s">
        <v>29</v>
      </c>
      <c r="B28" s="28">
        <v>0</v>
      </c>
      <c r="C28" s="23" t="e">
        <f>SUM(($C$17+$C$19+$C$25)*$B$28)</f>
        <v>#DIV/0!</v>
      </c>
      <c r="G28" s="2" t="s">
        <v>30</v>
      </c>
      <c r="H28" s="6">
        <v>0</v>
      </c>
      <c r="I28" s="44">
        <v>41.54</v>
      </c>
      <c r="J28" s="9">
        <f>H28*I28</f>
        <v>0</v>
      </c>
      <c r="K28" s="9">
        <f>SUM(J28*$K$25)</f>
        <v>0</v>
      </c>
    </row>
    <row r="29" spans="1:13" x14ac:dyDescent="0.3">
      <c r="A29" s="7" t="s">
        <v>31</v>
      </c>
      <c r="B29" s="30"/>
      <c r="C29" s="23" t="e">
        <f>SUM(C27+C28)</f>
        <v>#DIV/0!</v>
      </c>
      <c r="G29" s="2" t="s">
        <v>32</v>
      </c>
      <c r="H29" s="6">
        <v>0</v>
      </c>
      <c r="I29" s="43">
        <v>50.63</v>
      </c>
      <c r="J29" s="9">
        <f>H29*I29</f>
        <v>0</v>
      </c>
      <c r="K29" s="9">
        <f>SUM(J29*$K$25)</f>
        <v>0</v>
      </c>
    </row>
    <row r="30" spans="1:13" x14ac:dyDescent="0.3">
      <c r="A30" s="7"/>
      <c r="B30" s="30"/>
      <c r="C30"/>
      <c r="G30" s="31"/>
      <c r="H30" s="6">
        <v>0</v>
      </c>
      <c r="I30" s="43"/>
      <c r="J30" s="9">
        <f>H30*I30</f>
        <v>0</v>
      </c>
      <c r="K30" s="9">
        <f>SUM(J30*$K$25)</f>
        <v>0</v>
      </c>
      <c r="M30" s="46"/>
    </row>
    <row r="31" spans="1:13" x14ac:dyDescent="0.3">
      <c r="A31" s="7" t="s">
        <v>42</v>
      </c>
      <c r="B31" s="32">
        <v>0</v>
      </c>
      <c r="C31" s="23" t="e">
        <f>SUM(($C$28)*$B$31)</f>
        <v>#DIV/0!</v>
      </c>
      <c r="G31" s="2" t="s">
        <v>33</v>
      </c>
      <c r="H31" s="6">
        <v>0</v>
      </c>
      <c r="I31" s="44">
        <v>93.65</v>
      </c>
      <c r="J31" s="9">
        <f>H31*I31</f>
        <v>0</v>
      </c>
      <c r="K31" s="9">
        <f>SUM(J31*$K$25)</f>
        <v>0</v>
      </c>
    </row>
    <row r="32" spans="1:13" hidden="1" x14ac:dyDescent="0.3">
      <c r="A32" s="7" t="s">
        <v>43</v>
      </c>
      <c r="B32" s="32">
        <v>0</v>
      </c>
      <c r="C32" s="23" t="e">
        <f>SUM(($C$17+$C$19+$C$25)*$B$32)</f>
        <v>#DIV/0!</v>
      </c>
      <c r="G32" s="2"/>
      <c r="H32" s="6">
        <v>0</v>
      </c>
      <c r="I32" s="44"/>
      <c r="J32" s="9">
        <f t="shared" ref="J32:J33" si="0">H32*I32</f>
        <v>0</v>
      </c>
      <c r="K32" s="9">
        <f t="shared" ref="K32:K33" si="1">SUM(J32*$K$25)</f>
        <v>0</v>
      </c>
    </row>
    <row r="33" spans="1:12" x14ac:dyDescent="0.3">
      <c r="A33" s="7" t="s">
        <v>44</v>
      </c>
      <c r="B33" s="41"/>
      <c r="C33" s="23" t="e">
        <f>SUM(C31+C32)</f>
        <v>#DIV/0!</v>
      </c>
      <c r="G33" s="2" t="s">
        <v>58</v>
      </c>
      <c r="H33" s="6">
        <v>0</v>
      </c>
      <c r="I33" s="44">
        <v>20</v>
      </c>
      <c r="J33" s="9">
        <f t="shared" si="0"/>
        <v>0</v>
      </c>
      <c r="K33" s="9">
        <f t="shared" si="1"/>
        <v>0</v>
      </c>
    </row>
    <row r="34" spans="1:12" x14ac:dyDescent="0.3">
      <c r="A34" s="7" t="s">
        <v>62</v>
      </c>
      <c r="B34" s="30"/>
      <c r="C34" s="53">
        <f>0.2*0.8*B13</f>
        <v>0</v>
      </c>
      <c r="G34" s="2"/>
      <c r="H34" s="6"/>
      <c r="I34" s="29"/>
      <c r="J34" s="9"/>
      <c r="K34" s="9"/>
    </row>
    <row r="35" spans="1:12" x14ac:dyDescent="0.3">
      <c r="B35" s="33"/>
      <c r="C35" s="7"/>
      <c r="G35" s="2" t="s">
        <v>34</v>
      </c>
      <c r="H35" s="3">
        <f>SUM(H27:H34)</f>
        <v>0</v>
      </c>
      <c r="I35" s="7"/>
      <c r="J35" s="12"/>
      <c r="K35" s="12">
        <f>SUM(K27:K34)</f>
        <v>0</v>
      </c>
    </row>
    <row r="36" spans="1:12" x14ac:dyDescent="0.3">
      <c r="A36" s="4" t="s">
        <v>35</v>
      </c>
      <c r="B36" s="35"/>
      <c r="C36" s="42" t="e">
        <f>SUM($C$17+$C$19+$C$25+$C$29+$C$33-$C$34)</f>
        <v>#DIV/0!</v>
      </c>
      <c r="H36" s="19"/>
    </row>
    <row r="37" spans="1:12" x14ac:dyDescent="0.3">
      <c r="C37" s="36"/>
      <c r="G37" s="2" t="s">
        <v>36</v>
      </c>
      <c r="H37" s="2" t="s">
        <v>14</v>
      </c>
      <c r="I37" s="2" t="s">
        <v>24</v>
      </c>
      <c r="J37" s="2" t="s">
        <v>25</v>
      </c>
      <c r="K37" s="27">
        <v>0.8</v>
      </c>
      <c r="L37" s="12"/>
    </row>
    <row r="38" spans="1:12" x14ac:dyDescent="0.3">
      <c r="A38" s="4" t="s">
        <v>37</v>
      </c>
      <c r="D38" s="7"/>
      <c r="E38" s="7"/>
      <c r="F38" s="7"/>
      <c r="G38" s="2" t="s">
        <v>38</v>
      </c>
      <c r="H38" s="6">
        <v>0</v>
      </c>
      <c r="I38" s="43">
        <v>31.17</v>
      </c>
      <c r="J38" s="9">
        <f>H38*I38</f>
        <v>0</v>
      </c>
      <c r="K38" s="9">
        <f>SUM(J38*$K$37)</f>
        <v>0</v>
      </c>
      <c r="L38" s="7"/>
    </row>
    <row r="39" spans="1:12" x14ac:dyDescent="0.3">
      <c r="A39" s="37" t="s">
        <v>48</v>
      </c>
      <c r="B39" s="38">
        <v>6.1499999999999999E-2</v>
      </c>
      <c r="D39" s="7"/>
      <c r="E39" s="7"/>
      <c r="G39" s="2" t="s">
        <v>39</v>
      </c>
      <c r="H39" s="6">
        <v>0</v>
      </c>
      <c r="I39" s="43">
        <v>62.3</v>
      </c>
      <c r="J39" s="9">
        <f>H39*I39</f>
        <v>0</v>
      </c>
      <c r="K39" s="9">
        <f>SUM(J39*$K$37)</f>
        <v>0</v>
      </c>
    </row>
    <row r="40" spans="1:12" x14ac:dyDescent="0.3">
      <c r="A40" s="37" t="s">
        <v>49</v>
      </c>
      <c r="B40" s="38">
        <v>6.1499999999999999E-2</v>
      </c>
      <c r="G40" s="2" t="s">
        <v>40</v>
      </c>
      <c r="H40" s="3">
        <f>SUM(H38:H39)</f>
        <v>0</v>
      </c>
      <c r="K40" s="12">
        <f>SUM(K38:K39)</f>
        <v>0</v>
      </c>
    </row>
    <row r="41" spans="1:12" x14ac:dyDescent="0.3">
      <c r="A41" s="37" t="s">
        <v>50</v>
      </c>
      <c r="B41" s="38">
        <v>0.31419999999999998</v>
      </c>
    </row>
    <row r="42" spans="1:12" x14ac:dyDescent="0.3">
      <c r="G42" s="2" t="s">
        <v>41</v>
      </c>
    </row>
    <row r="43" spans="1:12" x14ac:dyDescent="0.3">
      <c r="H43" s="64"/>
      <c r="I43" s="64"/>
    </row>
    <row r="44" spans="1:12" x14ac:dyDescent="0.3">
      <c r="B44" s="35"/>
      <c r="C44" s="39"/>
      <c r="D44" s="39"/>
      <c r="E44" s="39"/>
      <c r="F44" s="39"/>
      <c r="G44" s="39"/>
      <c r="H44" s="45"/>
      <c r="I44" s="45"/>
    </row>
    <row r="46" spans="1:12" x14ac:dyDescent="0.3">
      <c r="G46" s="7"/>
      <c r="H46" s="7"/>
    </row>
  </sheetData>
  <sheetProtection sheet="1" objects="1" scenarios="1" selectLockedCells="1"/>
  <mergeCells count="3">
    <mergeCell ref="L1:M1"/>
    <mergeCell ref="J10:K10"/>
    <mergeCell ref="H43:I43"/>
  </mergeCells>
  <printOptions gridLines="1"/>
  <pageMargins left="0.35433070866141736" right="0.35433070866141736" top="0.98425196850393704" bottom="0.39370078740157483" header="0.51181102362204722" footer="0.51181102362204722"/>
  <pageSetup paperSize="9" scale="86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</sheetPr>
  <dimension ref="A1:N45"/>
  <sheetViews>
    <sheetView tabSelected="1" zoomScaleNormal="100" workbookViewId="0">
      <selection activeCell="I37" sqref="I37"/>
    </sheetView>
  </sheetViews>
  <sheetFormatPr defaultColWidth="9.109375" defaultRowHeight="13.8" x14ac:dyDescent="0.3"/>
  <cols>
    <col min="1" max="1" width="26.6640625" style="3" customWidth="1"/>
    <col min="2" max="2" width="26.6640625" style="3" hidden="1" customWidth="1"/>
    <col min="3" max="3" width="10" style="3" customWidth="1"/>
    <col min="4" max="4" width="10.33203125" style="3" bestFit="1" customWidth="1"/>
    <col min="5" max="5" width="7.44140625" style="3" bestFit="1" customWidth="1"/>
    <col min="6" max="6" width="4.109375" style="3" customWidth="1"/>
    <col min="7" max="7" width="4.6640625" style="3" customWidth="1"/>
    <col min="8" max="8" width="23.33203125" style="3" bestFit="1" customWidth="1"/>
    <col min="9" max="9" width="15" style="3" bestFit="1" customWidth="1"/>
    <col min="10" max="11" width="9.109375" style="3"/>
    <col min="12" max="12" width="10.33203125" style="3" bestFit="1" customWidth="1"/>
    <col min="13" max="13" width="9.109375" style="3"/>
    <col min="14" max="14" width="11.5546875" style="3" bestFit="1" customWidth="1"/>
    <col min="15" max="15" width="13.33203125" style="3" customWidth="1"/>
    <col min="16" max="16" width="14" style="3" bestFit="1" customWidth="1"/>
    <col min="17" max="25" width="9.109375" style="3"/>
    <col min="26" max="27" width="9.109375" style="3" customWidth="1"/>
    <col min="28" max="16384" width="9.109375" style="3"/>
  </cols>
  <sheetData>
    <row r="1" spans="1:14" x14ac:dyDescent="0.3">
      <c r="A1" s="1" t="s">
        <v>0</v>
      </c>
      <c r="B1" s="1"/>
      <c r="C1" s="2"/>
      <c r="H1" s="4" t="s">
        <v>54</v>
      </c>
      <c r="I1" s="5" t="s">
        <v>55</v>
      </c>
      <c r="K1" s="4"/>
      <c r="M1" s="66" t="s">
        <v>82</v>
      </c>
      <c r="N1" s="66"/>
    </row>
    <row r="2" spans="1:14" x14ac:dyDescent="0.3">
      <c r="H2" s="6"/>
      <c r="I2" s="62" t="s">
        <v>83</v>
      </c>
      <c r="J2"/>
      <c r="K2"/>
      <c r="L2"/>
      <c r="M2" s="7"/>
    </row>
    <row r="3" spans="1:14" x14ac:dyDescent="0.3">
      <c r="A3"/>
      <c r="B3"/>
      <c r="C3"/>
      <c r="D3"/>
      <c r="E3"/>
      <c r="F3"/>
      <c r="G3" s="7"/>
      <c r="H3" s="4" t="s">
        <v>1</v>
      </c>
      <c r="I3" s="7"/>
      <c r="J3"/>
      <c r="K3"/>
      <c r="L3"/>
    </row>
    <row r="4" spans="1:14" x14ac:dyDescent="0.3">
      <c r="A4" s="7"/>
      <c r="B4" s="7"/>
      <c r="C4" s="7"/>
      <c r="D4" s="7"/>
      <c r="E4" s="7"/>
      <c r="H4" s="67"/>
      <c r="I4" s="68"/>
    </row>
    <row r="5" spans="1:14" x14ac:dyDescent="0.3">
      <c r="A5"/>
      <c r="B5"/>
      <c r="E5" s="2"/>
      <c r="H5"/>
      <c r="I5" s="10"/>
      <c r="K5" s="2"/>
    </row>
    <row r="6" spans="1:14" x14ac:dyDescent="0.3">
      <c r="A6"/>
      <c r="B6"/>
      <c r="E6" s="2"/>
      <c r="H6" s="7"/>
      <c r="I6" s="7"/>
    </row>
    <row r="7" spans="1:14" x14ac:dyDescent="0.3">
      <c r="A7"/>
      <c r="B7"/>
      <c r="E7" s="2"/>
      <c r="H7" s="12" t="s">
        <v>7</v>
      </c>
      <c r="I7" s="12" t="s">
        <v>8</v>
      </c>
    </row>
    <row r="8" spans="1:14" x14ac:dyDescent="0.3">
      <c r="H8" s="13"/>
      <c r="I8" s="14"/>
    </row>
    <row r="9" spans="1:14" x14ac:dyDescent="0.3">
      <c r="A9" s="3" t="s">
        <v>61</v>
      </c>
      <c r="C9" s="47"/>
      <c r="H9" s="13"/>
      <c r="I9" s="14"/>
      <c r="K9" s="65"/>
      <c r="L9" s="65"/>
      <c r="M9"/>
    </row>
    <row r="10" spans="1:14" x14ac:dyDescent="0.3">
      <c r="A10" s="3" t="s">
        <v>65</v>
      </c>
      <c r="C10" s="57">
        <f>C9*20%</f>
        <v>0</v>
      </c>
      <c r="D10" s="45"/>
      <c r="H10" s="7"/>
      <c r="I10" s="7"/>
    </row>
    <row r="11" spans="1:14" x14ac:dyDescent="0.3">
      <c r="A11" s="3" t="s">
        <v>73</v>
      </c>
      <c r="C11" s="57">
        <f>D13*I16</f>
        <v>0</v>
      </c>
      <c r="D11" s="45"/>
      <c r="H11" s="7"/>
      <c r="I11" s="7"/>
    </row>
    <row r="12" spans="1:14" ht="27.6" x14ac:dyDescent="0.3">
      <c r="A12" s="3" t="s">
        <v>66</v>
      </c>
      <c r="C12" s="50">
        <f>C11*12/52</f>
        <v>0</v>
      </c>
      <c r="D12" s="55" t="s">
        <v>63</v>
      </c>
      <c r="H12" s="4" t="s">
        <v>11</v>
      </c>
      <c r="I12" s="5" t="s">
        <v>55</v>
      </c>
    </row>
    <row r="13" spans="1:14" x14ac:dyDescent="0.3">
      <c r="A13" s="3" t="s">
        <v>12</v>
      </c>
      <c r="D13" s="61"/>
      <c r="H13" s="17"/>
      <c r="I13" s="6"/>
      <c r="K13" s="3" t="s">
        <v>45</v>
      </c>
      <c r="L13" s="18"/>
    </row>
    <row r="14" spans="1:14" x14ac:dyDescent="0.3">
      <c r="A14" s="2"/>
      <c r="B14" s="2"/>
      <c r="C14" s="2"/>
      <c r="D14" s="19"/>
      <c r="E14" s="20"/>
      <c r="F14" s="20"/>
      <c r="K14" s="3" t="s">
        <v>46</v>
      </c>
      <c r="L14" s="46">
        <f>SUM(D35)</f>
        <v>0</v>
      </c>
    </row>
    <row r="15" spans="1:14" x14ac:dyDescent="0.3">
      <c r="A15" s="3" t="s">
        <v>13</v>
      </c>
      <c r="C15" s="22">
        <v>0.8</v>
      </c>
      <c r="D15" s="52">
        <f>SUM(D13*C15)</f>
        <v>0</v>
      </c>
      <c r="E15" s="20"/>
      <c r="F15" s="20"/>
      <c r="I15" s="45" t="s">
        <v>14</v>
      </c>
      <c r="K15" s="3" t="s">
        <v>47</v>
      </c>
      <c r="L15" s="24">
        <f>SUM(L13-L14)</f>
        <v>0</v>
      </c>
    </row>
    <row r="16" spans="1:14" x14ac:dyDescent="0.3">
      <c r="A16" s="7" t="s">
        <v>15</v>
      </c>
      <c r="B16" s="7"/>
      <c r="C16" s="12"/>
      <c r="D16" s="52">
        <f>($I$16-$C$10)*($D$15)</f>
        <v>0</v>
      </c>
      <c r="E16" s="25"/>
      <c r="F16" s="25"/>
      <c r="H16" s="2" t="s">
        <v>16</v>
      </c>
      <c r="I16" s="26"/>
    </row>
    <row r="17" spans="1:12" x14ac:dyDescent="0.3">
      <c r="A17" s="7"/>
      <c r="B17" s="7"/>
      <c r="C17" s="12"/>
      <c r="D17" s="19"/>
      <c r="E17" s="25"/>
      <c r="F17" s="25"/>
    </row>
    <row r="18" spans="1:12" x14ac:dyDescent="0.3">
      <c r="A18" s="3" t="s">
        <v>17</v>
      </c>
      <c r="D18" s="23">
        <f>SUM($L$34+$L$39)</f>
        <v>0</v>
      </c>
      <c r="E18" s="25"/>
      <c r="F18" s="25"/>
      <c r="H18" s="2" t="s">
        <v>51</v>
      </c>
      <c r="I18" s="26">
        <v>0</v>
      </c>
    </row>
    <row r="19" spans="1:12" x14ac:dyDescent="0.3">
      <c r="D19"/>
      <c r="E19" s="25"/>
      <c r="F19" s="25"/>
      <c r="H19" s="2"/>
      <c r="I19" s="26"/>
    </row>
    <row r="20" spans="1:12" x14ac:dyDescent="0.3">
      <c r="A20" s="3" t="s">
        <v>74</v>
      </c>
      <c r="C20" s="22">
        <f>VLOOKUP(VALUE(LEFT(I2,4)),$B$43:$C$45,2,TRUE)</f>
        <v>0.12</v>
      </c>
      <c r="D20" s="23">
        <f>SUM(D13*$C$20*C10)</f>
        <v>0</v>
      </c>
      <c r="E20" s="19"/>
      <c r="F20" s="19"/>
      <c r="H20" s="2" t="s">
        <v>20</v>
      </c>
      <c r="I20" s="6"/>
    </row>
    <row r="21" spans="1:12" x14ac:dyDescent="0.3">
      <c r="A21" s="7" t="s">
        <v>19</v>
      </c>
      <c r="B21" s="7"/>
      <c r="C21" s="22">
        <f>VLOOKUP(VALUE(LEFT(I2,4)),$B$43:$C$45,2,TRUE)</f>
        <v>0.12</v>
      </c>
      <c r="D21" s="23">
        <f>SUM(D13)*(I16-C10)*C21</f>
        <v>0</v>
      </c>
      <c r="E21" s="19"/>
      <c r="F21" s="19"/>
      <c r="I21" s="3">
        <f>SUM(I16+I18+I20)</f>
        <v>0</v>
      </c>
    </row>
    <row r="22" spans="1:12" hidden="1" x14ac:dyDescent="0.3">
      <c r="A22" s="3" t="s">
        <v>21</v>
      </c>
      <c r="C22" s="22">
        <v>0.12</v>
      </c>
      <c r="D22" s="23"/>
      <c r="E22" s="19"/>
      <c r="F22" s="19"/>
      <c r="I22" s="3" t="e">
        <f>I15+I17+I20</f>
        <v>#VALUE!</v>
      </c>
    </row>
    <row r="23" spans="1:12" x14ac:dyDescent="0.3">
      <c r="A23" s="3" t="s">
        <v>53</v>
      </c>
      <c r="C23" s="22">
        <f>VLOOKUP(VALUE(LEFT(I2,4)),$B$43:$C$45,2,TRUE)</f>
        <v>0.12</v>
      </c>
      <c r="D23" s="23">
        <f>$I$18*$D$13*$C$24</f>
        <v>0</v>
      </c>
      <c r="E23" s="19"/>
      <c r="F23" s="19"/>
    </row>
    <row r="24" spans="1:12" x14ac:dyDescent="0.3">
      <c r="A24" s="3" t="s">
        <v>52</v>
      </c>
      <c r="C24" s="22">
        <f>VLOOKUP(VALUE(LEFT(I2,4)),$B$43:$C$45,2,TRUE)</f>
        <v>0.12</v>
      </c>
      <c r="D24" s="23">
        <f>$I$20*$D$13*$C$24</f>
        <v>0</v>
      </c>
      <c r="E24" s="21"/>
      <c r="F24" s="21"/>
    </row>
    <row r="25" spans="1:12" x14ac:dyDescent="0.3">
      <c r="A25" s="7" t="s">
        <v>22</v>
      </c>
      <c r="B25" s="7"/>
      <c r="C25" s="22"/>
      <c r="D25" s="23">
        <f>SUM(D21+D22+D24+D23+D20)</f>
        <v>0</v>
      </c>
      <c r="H25" s="2" t="s">
        <v>23</v>
      </c>
      <c r="I25" s="2" t="s">
        <v>14</v>
      </c>
      <c r="J25" s="2" t="s">
        <v>24</v>
      </c>
      <c r="K25" s="2" t="s">
        <v>25</v>
      </c>
      <c r="L25" s="27">
        <v>0.8</v>
      </c>
    </row>
    <row r="27" spans="1:12" x14ac:dyDescent="0.3">
      <c r="A27" s="7" t="s">
        <v>26</v>
      </c>
      <c r="B27" s="7"/>
      <c r="C27" s="63">
        <f>VLOOKUP(VALUE(LEFT(I2,4)),$B$38:$C$40,2,TRUE)</f>
        <v>0.31419999999999998</v>
      </c>
      <c r="D27" s="23">
        <f>SUM(($D$16+$D$18+$D$25)*$C$27)</f>
        <v>0</v>
      </c>
      <c r="E27" s="3" t="s">
        <v>27</v>
      </c>
      <c r="H27" s="2" t="s">
        <v>28</v>
      </c>
      <c r="I27" s="6"/>
      <c r="J27" s="43">
        <v>21.37</v>
      </c>
      <c r="K27" s="9">
        <f>I27*J27</f>
        <v>0</v>
      </c>
      <c r="L27" s="9">
        <f>SUM(K27*$L$25)</f>
        <v>0</v>
      </c>
    </row>
    <row r="28" spans="1:12" x14ac:dyDescent="0.3">
      <c r="A28" s="7" t="s">
        <v>29</v>
      </c>
      <c r="B28" s="7"/>
      <c r="C28" s="28"/>
      <c r="D28" s="23">
        <f>SUM(($D$16+$D$18+D25)*$C$28)</f>
        <v>0</v>
      </c>
      <c r="H28" s="2" t="s">
        <v>30</v>
      </c>
      <c r="I28" s="6"/>
      <c r="J28" s="44">
        <v>43.09</v>
      </c>
      <c r="K28" s="9">
        <f>I28*J28</f>
        <v>0</v>
      </c>
      <c r="L28" s="9">
        <f>SUM(K28*$L$25)</f>
        <v>0</v>
      </c>
    </row>
    <row r="29" spans="1:12" x14ac:dyDescent="0.3">
      <c r="A29" s="7" t="s">
        <v>31</v>
      </c>
      <c r="B29" s="7"/>
      <c r="C29" s="30"/>
      <c r="D29" s="23">
        <f>SUM(D27+D28)</f>
        <v>0</v>
      </c>
      <c r="H29" s="2" t="s">
        <v>32</v>
      </c>
      <c r="I29" s="6"/>
      <c r="J29" s="43">
        <v>53.16</v>
      </c>
      <c r="K29" s="9">
        <f>I29*J29</f>
        <v>0</v>
      </c>
      <c r="L29" s="9">
        <f>SUM(K29*$L$25)</f>
        <v>0</v>
      </c>
    </row>
    <row r="30" spans="1:12" x14ac:dyDescent="0.3">
      <c r="A30"/>
      <c r="B30"/>
      <c r="C30"/>
      <c r="D30"/>
      <c r="H30" s="2" t="s">
        <v>33</v>
      </c>
      <c r="I30" s="6"/>
      <c r="J30" s="44">
        <v>93.65</v>
      </c>
      <c r="K30" s="9">
        <f>I30*J30</f>
        <v>0</v>
      </c>
      <c r="L30" s="9">
        <f>SUM(K30*$L$25)</f>
        <v>0</v>
      </c>
    </row>
    <row r="31" spans="1:12" hidden="1" x14ac:dyDescent="0.3">
      <c r="A31" s="7" t="s">
        <v>43</v>
      </c>
      <c r="B31" s="7"/>
      <c r="C31" s="32">
        <v>0</v>
      </c>
      <c r="D31" s="23">
        <f>SUM(($D$16+$D$18+$D$25)*$C$31)</f>
        <v>0</v>
      </c>
      <c r="H31" s="2"/>
      <c r="I31" s="6"/>
      <c r="J31" s="44"/>
      <c r="K31" s="9">
        <f t="shared" ref="K31:K32" si="0">I31*J31</f>
        <v>0</v>
      </c>
      <c r="L31" s="9">
        <f t="shared" ref="L31:L32" si="1">SUM(K31*$L$25)</f>
        <v>0</v>
      </c>
    </row>
    <row r="32" spans="1:12" x14ac:dyDescent="0.3">
      <c r="A32"/>
      <c r="B32"/>
      <c r="C32"/>
      <c r="D32"/>
      <c r="H32" s="2" t="s">
        <v>58</v>
      </c>
      <c r="I32" s="6"/>
      <c r="J32" s="44">
        <v>20</v>
      </c>
      <c r="K32" s="9">
        <f t="shared" si="0"/>
        <v>0</v>
      </c>
      <c r="L32" s="9">
        <f t="shared" si="1"/>
        <v>0</v>
      </c>
    </row>
    <row r="33" spans="1:13" x14ac:dyDescent="0.3">
      <c r="A33" s="7" t="s">
        <v>62</v>
      </c>
      <c r="B33" s="7"/>
      <c r="C33" s="30"/>
      <c r="D33" s="53">
        <f>0.2*0.8*C9*D13</f>
        <v>0</v>
      </c>
      <c r="H33" s="2"/>
      <c r="I33" s="6"/>
      <c r="J33" s="29"/>
      <c r="K33" s="9"/>
      <c r="L33" s="9"/>
    </row>
    <row r="34" spans="1:13" x14ac:dyDescent="0.3">
      <c r="C34" s="33"/>
      <c r="D34" s="7"/>
      <c r="H34" s="2" t="s">
        <v>34</v>
      </c>
      <c r="I34" s="3">
        <f>SUM(I27:I33)</f>
        <v>0</v>
      </c>
      <c r="J34" s="7"/>
      <c r="K34" s="12"/>
      <c r="L34" s="12">
        <f>SUM(L27:L33)</f>
        <v>0</v>
      </c>
    </row>
    <row r="35" spans="1:13" x14ac:dyDescent="0.3">
      <c r="A35" s="4" t="s">
        <v>75</v>
      </c>
      <c r="B35" s="4"/>
      <c r="C35" s="35"/>
      <c r="D35" s="42">
        <f>SUM($D$16+$D$18+$D$25+$D$29)</f>
        <v>0</v>
      </c>
      <c r="I35" s="19"/>
    </row>
    <row r="36" spans="1:13" x14ac:dyDescent="0.3">
      <c r="D36" s="36"/>
      <c r="H36" s="2" t="s">
        <v>36</v>
      </c>
      <c r="I36" s="2" t="s">
        <v>14</v>
      </c>
      <c r="J36" s="2" t="s">
        <v>24</v>
      </c>
      <c r="K36" s="2" t="s">
        <v>25</v>
      </c>
      <c r="L36" s="27">
        <v>0.8</v>
      </c>
      <c r="M36" s="12"/>
    </row>
    <row r="37" spans="1:13" x14ac:dyDescent="0.3">
      <c r="A37" s="4" t="s">
        <v>37</v>
      </c>
      <c r="B37" s="4"/>
      <c r="E37" s="7"/>
      <c r="F37" s="7"/>
      <c r="G37" s="7"/>
      <c r="H37" s="2" t="s">
        <v>38</v>
      </c>
      <c r="I37" s="6"/>
      <c r="J37" s="43">
        <v>35.659999999999997</v>
      </c>
      <c r="K37" s="9">
        <f>I37*J37</f>
        <v>0</v>
      </c>
      <c r="L37" s="9">
        <f>SUM(K37*$L$36)</f>
        <v>0</v>
      </c>
      <c r="M37" s="7"/>
    </row>
    <row r="38" spans="1:13" x14ac:dyDescent="0.3">
      <c r="A38" s="7" t="s">
        <v>48</v>
      </c>
      <c r="B38" s="7">
        <v>0</v>
      </c>
      <c r="C38" s="30">
        <v>6.1499999999999999E-2</v>
      </c>
      <c r="E38" s="7"/>
      <c r="F38" s="7"/>
      <c r="H38" s="2" t="s">
        <v>39</v>
      </c>
      <c r="I38" s="6">
        <v>0</v>
      </c>
      <c r="J38" s="43">
        <v>71.430000000000007</v>
      </c>
      <c r="K38" s="9">
        <f>I38*J38</f>
        <v>0</v>
      </c>
      <c r="L38" s="9">
        <f>SUM(K38*$L$36)</f>
        <v>0</v>
      </c>
    </row>
    <row r="39" spans="1:13" x14ac:dyDescent="0.3">
      <c r="A39" s="7" t="s">
        <v>80</v>
      </c>
      <c r="B39" s="7">
        <v>1938</v>
      </c>
      <c r="C39" s="30">
        <v>0.1636</v>
      </c>
      <c r="H39" s="2" t="s">
        <v>40</v>
      </c>
      <c r="I39" s="3">
        <f>SUM(I37:I38)</f>
        <v>0</v>
      </c>
      <c r="L39" s="12">
        <f>SUM(L37:L38)</f>
        <v>0</v>
      </c>
    </row>
    <row r="40" spans="1:13" x14ac:dyDescent="0.3">
      <c r="A40" s="7" t="s">
        <v>81</v>
      </c>
      <c r="B40" s="7">
        <v>1957</v>
      </c>
      <c r="C40" s="30">
        <v>0.31419999999999998</v>
      </c>
    </row>
    <row r="41" spans="1:13" x14ac:dyDescent="0.3">
      <c r="H41" s="2" t="s">
        <v>41</v>
      </c>
    </row>
    <row r="42" spans="1:13" x14ac:dyDescent="0.3">
      <c r="A42" s="3" t="s">
        <v>76</v>
      </c>
      <c r="I42" s="64"/>
      <c r="J42" s="64"/>
    </row>
    <row r="43" spans="1:13" x14ac:dyDescent="0.3">
      <c r="A43" s="3" t="s">
        <v>77</v>
      </c>
      <c r="B43" s="3">
        <v>0</v>
      </c>
      <c r="C43" s="35">
        <v>0.14000000000000001</v>
      </c>
      <c r="D43" s="39"/>
      <c r="E43" s="39"/>
      <c r="F43" s="39"/>
      <c r="G43" s="39"/>
      <c r="H43" s="39"/>
      <c r="I43" s="45"/>
      <c r="J43" s="45"/>
    </row>
    <row r="44" spans="1:13" x14ac:dyDescent="0.3">
      <c r="A44" s="3" t="s">
        <v>78</v>
      </c>
      <c r="B44" s="3">
        <v>1974</v>
      </c>
      <c r="C44" s="35">
        <v>0.13</v>
      </c>
    </row>
    <row r="45" spans="1:13" x14ac:dyDescent="0.3">
      <c r="A45" s="3" t="s">
        <v>79</v>
      </c>
      <c r="B45" s="3">
        <v>1984</v>
      </c>
      <c r="C45" s="35">
        <v>0.12</v>
      </c>
      <c r="H45" s="7"/>
      <c r="I45" s="7"/>
    </row>
  </sheetData>
  <sheetProtection sheet="1" selectLockedCells="1"/>
  <mergeCells count="4">
    <mergeCell ref="M1:N1"/>
    <mergeCell ref="K9:L9"/>
    <mergeCell ref="I42:J42"/>
    <mergeCell ref="H4:I4"/>
  </mergeCells>
  <printOptions gridLines="1"/>
  <pageMargins left="0.35433070866141736" right="0.35433070866141736" top="0.98425196850393704" bottom="0.39370078740157483" header="0.51181102362204722" footer="0.51181102362204722"/>
  <pageSetup paperSize="9" scale="86" orientation="landscape" r:id="rId1"/>
  <headerFooter alignWithMargins="0">
    <oddFooter>&amp;LVOF-BL-802-01, tillhör RU638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5"/>
  </sheetPr>
  <dimension ref="A1:M47"/>
  <sheetViews>
    <sheetView topLeftCell="A7" zoomScale="150" zoomScaleNormal="150" workbookViewId="0">
      <selection activeCell="B11" sqref="B11"/>
    </sheetView>
  </sheetViews>
  <sheetFormatPr defaultColWidth="9.109375" defaultRowHeight="13.8" x14ac:dyDescent="0.3"/>
  <cols>
    <col min="1" max="1" width="26.6640625" style="3" customWidth="1"/>
    <col min="2" max="2" width="10" style="3" customWidth="1"/>
    <col min="3" max="3" width="9.5546875" style="3" bestFit="1" customWidth="1"/>
    <col min="4" max="4" width="6.109375" style="3" customWidth="1"/>
    <col min="5" max="5" width="4.109375" style="3" customWidth="1"/>
    <col min="6" max="6" width="4.6640625" style="3" customWidth="1"/>
    <col min="7" max="7" width="23.33203125" style="3" bestFit="1" customWidth="1"/>
    <col min="8" max="8" width="15" style="3" bestFit="1" customWidth="1"/>
    <col min="9" max="10" width="9.109375" style="3"/>
    <col min="11" max="11" width="9.88671875" style="3" bestFit="1" customWidth="1"/>
    <col min="12" max="12" width="9.109375" style="3"/>
    <col min="13" max="13" width="11.5546875" style="3" bestFit="1" customWidth="1"/>
    <col min="14" max="14" width="13.33203125" style="3" customWidth="1"/>
    <col min="15" max="15" width="14" style="3" bestFit="1" customWidth="1"/>
    <col min="16" max="16384" width="9.109375" style="3"/>
  </cols>
  <sheetData>
    <row r="1" spans="1:13" x14ac:dyDescent="0.3">
      <c r="A1" s="1" t="s">
        <v>0</v>
      </c>
      <c r="B1" s="2"/>
      <c r="G1" s="4" t="s">
        <v>54</v>
      </c>
      <c r="H1" s="5" t="s">
        <v>55</v>
      </c>
      <c r="J1" s="4"/>
      <c r="L1" s="66" t="s">
        <v>60</v>
      </c>
      <c r="M1" s="66"/>
    </row>
    <row r="2" spans="1:13" x14ac:dyDescent="0.3">
      <c r="G2" s="6"/>
      <c r="H2" s="6"/>
      <c r="I2"/>
      <c r="J2"/>
      <c r="K2"/>
      <c r="L2" s="7"/>
    </row>
    <row r="3" spans="1:13" x14ac:dyDescent="0.3">
      <c r="A3" s="8" t="s">
        <v>56</v>
      </c>
      <c r="B3" s="9"/>
      <c r="C3" s="9"/>
      <c r="D3" s="9"/>
      <c r="E3" s="9"/>
      <c r="F3" s="7"/>
      <c r="G3" s="4" t="s">
        <v>1</v>
      </c>
      <c r="H3" s="7"/>
      <c r="I3"/>
      <c r="J3"/>
      <c r="K3"/>
    </row>
    <row r="4" spans="1:13" x14ac:dyDescent="0.3">
      <c r="A4" s="7"/>
      <c r="B4" s="7"/>
      <c r="C4" s="7"/>
      <c r="D4" s="7"/>
      <c r="G4" s="6" t="s">
        <v>2</v>
      </c>
      <c r="H4" s="10"/>
    </row>
    <row r="5" spans="1:13" x14ac:dyDescent="0.3">
      <c r="A5" s="11" t="s">
        <v>3</v>
      </c>
      <c r="D5" s="2"/>
      <c r="G5" s="6" t="s">
        <v>4</v>
      </c>
      <c r="H5" s="10"/>
      <c r="J5" s="2"/>
    </row>
    <row r="6" spans="1:13" x14ac:dyDescent="0.3">
      <c r="A6" s="11" t="s">
        <v>5</v>
      </c>
      <c r="D6" s="2"/>
      <c r="G6" s="7"/>
      <c r="H6" s="7"/>
    </row>
    <row r="7" spans="1:13" x14ac:dyDescent="0.3">
      <c r="A7" s="11" t="s">
        <v>6</v>
      </c>
      <c r="D7" s="2"/>
      <c r="G7" s="12" t="s">
        <v>7</v>
      </c>
      <c r="H7" s="12" t="s">
        <v>8</v>
      </c>
    </row>
    <row r="8" spans="1:13" x14ac:dyDescent="0.3">
      <c r="A8"/>
      <c r="B8"/>
      <c r="G8" s="13"/>
      <c r="H8" s="14"/>
    </row>
    <row r="9" spans="1:13" x14ac:dyDescent="0.3">
      <c r="A9" s="3" t="s">
        <v>67</v>
      </c>
      <c r="B9" s="57" t="e">
        <f>(B11*20%)*12/B10</f>
        <v>#DIV/0!</v>
      </c>
      <c r="G9" s="13"/>
      <c r="H9" s="14"/>
      <c r="J9" s="65"/>
      <c r="K9" s="65"/>
      <c r="L9"/>
    </row>
    <row r="10" spans="1:13" x14ac:dyDescent="0.3">
      <c r="A10" s="3" t="s">
        <v>68</v>
      </c>
      <c r="B10" s="48"/>
      <c r="C10" s="45"/>
      <c r="G10" s="7"/>
      <c r="H10" s="7"/>
    </row>
    <row r="11" spans="1:13" x14ac:dyDescent="0.3">
      <c r="A11" s="3" t="s">
        <v>64</v>
      </c>
      <c r="B11" s="48"/>
      <c r="C11" s="45"/>
      <c r="G11" s="7"/>
      <c r="H11" s="7"/>
    </row>
    <row r="12" spans="1:13" ht="27.6" x14ac:dyDescent="0.3">
      <c r="A12" s="3" t="s">
        <v>66</v>
      </c>
      <c r="B12" s="50">
        <f>B11*12/52</f>
        <v>0</v>
      </c>
      <c r="C12" s="55" t="s">
        <v>63</v>
      </c>
      <c r="G12" s="4" t="s">
        <v>11</v>
      </c>
      <c r="H12" s="5" t="s">
        <v>55</v>
      </c>
    </row>
    <row r="13" spans="1:13" x14ac:dyDescent="0.3">
      <c r="A13" s="3" t="s">
        <v>12</v>
      </c>
      <c r="C13" s="51">
        <f>(B11*12)/(52*5*8)</f>
        <v>0</v>
      </c>
      <c r="G13" s="17"/>
      <c r="H13" s="6"/>
      <c r="J13" s="3" t="s">
        <v>45</v>
      </c>
      <c r="K13" s="18"/>
    </row>
    <row r="14" spans="1:13" x14ac:dyDescent="0.3">
      <c r="A14" s="2"/>
      <c r="B14" s="2"/>
      <c r="C14" s="19"/>
      <c r="D14" s="20"/>
      <c r="E14" s="20"/>
      <c r="J14" s="3" t="s">
        <v>46</v>
      </c>
      <c r="K14" s="46">
        <f>SUM(C37)</f>
        <v>0</v>
      </c>
    </row>
    <row r="15" spans="1:13" x14ac:dyDescent="0.3">
      <c r="A15" s="3" t="s">
        <v>13</v>
      </c>
      <c r="B15" s="22">
        <v>0.8</v>
      </c>
      <c r="C15" s="23">
        <f>SUM(C13*B15)</f>
        <v>0</v>
      </c>
      <c r="D15" s="20"/>
      <c r="E15" s="20"/>
      <c r="H15" s="45" t="s">
        <v>14</v>
      </c>
      <c r="J15" s="3" t="s">
        <v>47</v>
      </c>
      <c r="K15" s="24">
        <f>SUM(K13-K14)</f>
        <v>0</v>
      </c>
    </row>
    <row r="16" spans="1:13" x14ac:dyDescent="0.3">
      <c r="A16" s="7" t="s">
        <v>15</v>
      </c>
      <c r="B16" s="12"/>
      <c r="C16" s="52">
        <f>SUM($H$16*$C$15)-C17</f>
        <v>0</v>
      </c>
      <c r="D16" s="25"/>
      <c r="E16" s="25"/>
      <c r="G16" s="2" t="s">
        <v>16</v>
      </c>
      <c r="H16" s="26"/>
    </row>
    <row r="17" spans="1:13" x14ac:dyDescent="0.3">
      <c r="B17" s="33"/>
      <c r="C17"/>
      <c r="D17" s="25"/>
      <c r="E17" s="25"/>
      <c r="G17"/>
      <c r="H17"/>
    </row>
    <row r="18" spans="1:13" x14ac:dyDescent="0.3">
      <c r="A18" s="3" t="s">
        <v>17</v>
      </c>
      <c r="C18" s="23">
        <f>SUM($K$35+$K$41)</f>
        <v>0</v>
      </c>
      <c r="D18" s="25"/>
      <c r="E18" s="25"/>
      <c r="G18" s="2" t="s">
        <v>51</v>
      </c>
      <c r="H18" s="26">
        <v>0</v>
      </c>
    </row>
    <row r="19" spans="1:13" x14ac:dyDescent="0.3">
      <c r="C19" s="7"/>
      <c r="D19" s="19"/>
      <c r="E19" s="19"/>
      <c r="G19" s="2" t="s">
        <v>20</v>
      </c>
      <c r="H19" s="6">
        <v>0</v>
      </c>
    </row>
    <row r="20" spans="1:13" x14ac:dyDescent="0.3">
      <c r="A20" s="7" t="s">
        <v>19</v>
      </c>
      <c r="B20" s="22">
        <v>0.12</v>
      </c>
      <c r="C20" s="23">
        <f>SUM(C13*$B$20*H16)</f>
        <v>0</v>
      </c>
      <c r="D20" s="19"/>
      <c r="E20" s="19"/>
      <c r="H20" s="3">
        <f>SUM(H16+H18+H19)</f>
        <v>0</v>
      </c>
    </row>
    <row r="21" spans="1:13" hidden="1" x14ac:dyDescent="0.3">
      <c r="A21" s="3" t="s">
        <v>21</v>
      </c>
      <c r="B21" s="22">
        <v>0.12</v>
      </c>
      <c r="C21" s="23"/>
      <c r="D21" s="19"/>
      <c r="E21" s="19"/>
      <c r="H21" s="3" t="e">
        <f>H15+H17+H19</f>
        <v>#VALUE!</v>
      </c>
    </row>
    <row r="22" spans="1:13" x14ac:dyDescent="0.3">
      <c r="A22" s="3" t="s">
        <v>53</v>
      </c>
      <c r="B22" s="22">
        <v>0.12</v>
      </c>
      <c r="C22" s="23">
        <f>$H$18*$C$13*$B$23</f>
        <v>0</v>
      </c>
      <c r="D22" s="19"/>
      <c r="E22" s="19"/>
    </row>
    <row r="23" spans="1:13" x14ac:dyDescent="0.3">
      <c r="A23" s="3" t="s">
        <v>52</v>
      </c>
      <c r="B23" s="22">
        <v>0.12</v>
      </c>
      <c r="C23" s="23">
        <f>$H$19*$C$13*$B$23</f>
        <v>0</v>
      </c>
      <c r="D23" s="21"/>
      <c r="E23" s="21"/>
    </row>
    <row r="24" spans="1:13" x14ac:dyDescent="0.3">
      <c r="A24" s="7" t="s">
        <v>22</v>
      </c>
      <c r="B24" s="22"/>
      <c r="C24" s="23">
        <f>SUM(C20+C21+C23+C22)</f>
        <v>0</v>
      </c>
      <c r="G24" s="2" t="s">
        <v>23</v>
      </c>
      <c r="H24" s="2" t="s">
        <v>14</v>
      </c>
      <c r="I24" s="2" t="s">
        <v>24</v>
      </c>
      <c r="J24" s="2" t="s">
        <v>25</v>
      </c>
      <c r="K24" s="27">
        <v>0.8</v>
      </c>
    </row>
    <row r="26" spans="1:13" x14ac:dyDescent="0.3">
      <c r="A26" s="7" t="s">
        <v>26</v>
      </c>
      <c r="B26" s="28">
        <v>0.31419999999999998</v>
      </c>
      <c r="C26" s="23">
        <f>SUM(($C$16+$C$18+$C$24)*$B$26)</f>
        <v>0</v>
      </c>
      <c r="D26" s="3" t="s">
        <v>27</v>
      </c>
      <c r="G26" s="2" t="s">
        <v>28</v>
      </c>
      <c r="H26" s="6">
        <v>0</v>
      </c>
      <c r="I26" s="43">
        <v>20</v>
      </c>
      <c r="J26" s="9">
        <f>H26*I26</f>
        <v>0</v>
      </c>
      <c r="K26" s="9">
        <f>SUM(J26*$K$24)</f>
        <v>0</v>
      </c>
    </row>
    <row r="27" spans="1:13" x14ac:dyDescent="0.3">
      <c r="A27" s="7" t="s">
        <v>29</v>
      </c>
      <c r="B27" s="28">
        <v>0</v>
      </c>
      <c r="C27" s="23">
        <f>SUM(($C$16+$C$18+$C$24)*$B$27)</f>
        <v>0</v>
      </c>
      <c r="G27" s="2" t="s">
        <v>30</v>
      </c>
      <c r="H27" s="6">
        <v>0</v>
      </c>
      <c r="I27" s="44">
        <v>41.54</v>
      </c>
      <c r="J27" s="9">
        <f>H27*I27</f>
        <v>0</v>
      </c>
      <c r="K27" s="9">
        <f>SUM(J27*$K$24)</f>
        <v>0</v>
      </c>
    </row>
    <row r="28" spans="1:13" x14ac:dyDescent="0.3">
      <c r="A28" s="7" t="s">
        <v>31</v>
      </c>
      <c r="B28" s="30"/>
      <c r="C28" s="23">
        <f>SUM(C26+C27)</f>
        <v>0</v>
      </c>
      <c r="G28" s="2" t="s">
        <v>32</v>
      </c>
      <c r="H28" s="6">
        <v>0</v>
      </c>
      <c r="I28" s="43">
        <v>50.63</v>
      </c>
      <c r="J28" s="9">
        <f>H28*I28</f>
        <v>0</v>
      </c>
      <c r="K28" s="9">
        <f>SUM(J28*$K$24)</f>
        <v>0</v>
      </c>
    </row>
    <row r="29" spans="1:13" x14ac:dyDescent="0.3">
      <c r="A29" s="7"/>
      <c r="B29" s="30"/>
      <c r="C29"/>
      <c r="G29" s="31"/>
      <c r="H29" s="6">
        <v>0</v>
      </c>
      <c r="I29" s="43"/>
      <c r="J29" s="9">
        <f>H29*I29</f>
        <v>0</v>
      </c>
      <c r="K29" s="9">
        <f>SUM(J29*$K$24)</f>
        <v>0</v>
      </c>
      <c r="M29" s="46"/>
    </row>
    <row r="30" spans="1:13" x14ac:dyDescent="0.3">
      <c r="A30" s="7" t="s">
        <v>42</v>
      </c>
      <c r="B30" s="32">
        <v>0</v>
      </c>
      <c r="C30" s="23">
        <f>SUM(($C$27)*$B$30)</f>
        <v>0</v>
      </c>
      <c r="G30" s="2" t="s">
        <v>33</v>
      </c>
      <c r="H30" s="6">
        <v>0</v>
      </c>
      <c r="I30" s="44">
        <v>93.65</v>
      </c>
      <c r="J30" s="9">
        <f>H30*I30</f>
        <v>0</v>
      </c>
      <c r="K30" s="9">
        <f>SUM(J30*$K$24)</f>
        <v>0</v>
      </c>
    </row>
    <row r="31" spans="1:13" hidden="1" x14ac:dyDescent="0.3">
      <c r="A31" s="7" t="s">
        <v>43</v>
      </c>
      <c r="B31" s="32">
        <v>0</v>
      </c>
      <c r="C31" s="23">
        <f>SUM(($C$16+$C$18+$C$24)*$B$31)</f>
        <v>0</v>
      </c>
      <c r="G31" s="2"/>
      <c r="H31" s="6">
        <v>0</v>
      </c>
      <c r="I31" s="44"/>
      <c r="J31" s="9">
        <f t="shared" ref="J31:J32" si="0">H31*I31</f>
        <v>0</v>
      </c>
      <c r="K31" s="9">
        <f t="shared" ref="K31:K32" si="1">SUM(J31*$K$24)</f>
        <v>0</v>
      </c>
    </row>
    <row r="32" spans="1:13" x14ac:dyDescent="0.3">
      <c r="A32" s="7" t="s">
        <v>44</v>
      </c>
      <c r="B32" s="41"/>
      <c r="C32" s="23">
        <f>SUM(C30+C31)</f>
        <v>0</v>
      </c>
      <c r="G32" s="2" t="s">
        <v>58</v>
      </c>
      <c r="H32" s="6">
        <v>0</v>
      </c>
      <c r="I32" s="44">
        <v>20</v>
      </c>
      <c r="J32" s="9">
        <f t="shared" si="0"/>
        <v>0</v>
      </c>
      <c r="K32" s="9">
        <f t="shared" si="1"/>
        <v>0</v>
      </c>
    </row>
    <row r="33" spans="1:12" x14ac:dyDescent="0.3">
      <c r="A33" s="7"/>
      <c r="B33" s="41"/>
      <c r="C33"/>
      <c r="G33" s="2"/>
      <c r="H33" s="6"/>
      <c r="I33" s="44"/>
      <c r="J33" s="9"/>
      <c r="K33" s="9"/>
    </row>
    <row r="34" spans="1:12" x14ac:dyDescent="0.3">
      <c r="A34" s="7" t="s">
        <v>62</v>
      </c>
      <c r="B34" s="30"/>
      <c r="C34" s="53">
        <f>(B11*80%)*12/260</f>
        <v>0</v>
      </c>
      <c r="G34" s="2" t="s">
        <v>34</v>
      </c>
      <c r="H34" s="3">
        <f>SUM(H26:H33)</f>
        <v>0</v>
      </c>
      <c r="I34" s="7"/>
      <c r="J34" s="12"/>
      <c r="K34" s="12">
        <f>SUM(K26:K33)</f>
        <v>0</v>
      </c>
    </row>
    <row r="35" spans="1:12" x14ac:dyDescent="0.3">
      <c r="G35" s="2"/>
      <c r="I35" s="7"/>
      <c r="J35" s="12"/>
      <c r="K35" s="12"/>
    </row>
    <row r="36" spans="1:12" x14ac:dyDescent="0.3">
      <c r="B36" s="33"/>
      <c r="C36"/>
      <c r="G36" s="2"/>
      <c r="I36" s="7"/>
      <c r="J36" s="12"/>
      <c r="K36" s="12"/>
    </row>
    <row r="37" spans="1:12" x14ac:dyDescent="0.3">
      <c r="A37" s="4" t="s">
        <v>35</v>
      </c>
      <c r="B37" s="35"/>
      <c r="C37" s="42">
        <f>SUM($C$16+$C$18+$C$24+$C$28+$C$32-$C$34)</f>
        <v>0</v>
      </c>
      <c r="H37" s="19"/>
    </row>
    <row r="38" spans="1:12" x14ac:dyDescent="0.3">
      <c r="C38" s="36"/>
      <c r="G38" s="2" t="s">
        <v>36</v>
      </c>
      <c r="H38" s="2" t="s">
        <v>14</v>
      </c>
      <c r="I38" s="2" t="s">
        <v>24</v>
      </c>
      <c r="J38" s="2" t="s">
        <v>25</v>
      </c>
      <c r="K38" s="27">
        <v>0.8</v>
      </c>
      <c r="L38" s="12"/>
    </row>
    <row r="39" spans="1:12" x14ac:dyDescent="0.3">
      <c r="A39" s="4" t="s">
        <v>37</v>
      </c>
      <c r="D39" s="7"/>
      <c r="E39" s="7"/>
      <c r="F39" s="7"/>
      <c r="G39" s="2" t="s">
        <v>38</v>
      </c>
      <c r="H39" s="6">
        <v>0</v>
      </c>
      <c r="I39" s="43">
        <v>31.17</v>
      </c>
      <c r="J39" s="9">
        <f>H39*I39</f>
        <v>0</v>
      </c>
      <c r="K39" s="9">
        <f>SUM(J39*$K$38)</f>
        <v>0</v>
      </c>
      <c r="L39" s="7"/>
    </row>
    <row r="40" spans="1:12" x14ac:dyDescent="0.3">
      <c r="A40" s="37" t="s">
        <v>48</v>
      </c>
      <c r="B40" s="38">
        <v>6.1499999999999999E-2</v>
      </c>
      <c r="D40" s="7"/>
      <c r="E40" s="7"/>
      <c r="G40" s="2" t="s">
        <v>39</v>
      </c>
      <c r="H40" s="6">
        <v>0</v>
      </c>
      <c r="I40" s="43">
        <v>62.3</v>
      </c>
      <c r="J40" s="9">
        <f>H40*I40</f>
        <v>0</v>
      </c>
      <c r="K40" s="9">
        <f>SUM(J40*$K$38)</f>
        <v>0</v>
      </c>
    </row>
    <row r="41" spans="1:12" x14ac:dyDescent="0.3">
      <c r="A41" s="37" t="s">
        <v>49</v>
      </c>
      <c r="B41" s="38">
        <v>6.1499999999999999E-2</v>
      </c>
      <c r="G41" s="2" t="s">
        <v>40</v>
      </c>
      <c r="H41" s="3">
        <f>SUM(H39:H40)</f>
        <v>0</v>
      </c>
      <c r="K41" s="12">
        <f>SUM(K39:K40)</f>
        <v>0</v>
      </c>
    </row>
    <row r="42" spans="1:12" x14ac:dyDescent="0.3">
      <c r="A42" s="37" t="s">
        <v>50</v>
      </c>
      <c r="B42" s="38">
        <v>0.31419999999999998</v>
      </c>
    </row>
    <row r="43" spans="1:12" x14ac:dyDescent="0.3">
      <c r="G43" s="2" t="s">
        <v>41</v>
      </c>
    </row>
    <row r="44" spans="1:12" x14ac:dyDescent="0.3">
      <c r="H44" s="64"/>
      <c r="I44" s="64"/>
    </row>
    <row r="45" spans="1:12" x14ac:dyDescent="0.3">
      <c r="B45" s="35"/>
      <c r="C45" s="39"/>
      <c r="D45" s="39"/>
      <c r="E45" s="39"/>
      <c r="F45" s="39"/>
      <c r="G45" s="39"/>
      <c r="H45" s="45"/>
      <c r="I45" s="45"/>
    </row>
    <row r="47" spans="1:12" x14ac:dyDescent="0.3">
      <c r="G47" s="7"/>
      <c r="H47" s="7"/>
    </row>
  </sheetData>
  <sheetProtection sheet="1" objects="1" scenarios="1" selectLockedCells="1"/>
  <mergeCells count="3">
    <mergeCell ref="L1:M1"/>
    <mergeCell ref="J9:K9"/>
    <mergeCell ref="H44:I44"/>
  </mergeCells>
  <printOptions gridLines="1"/>
  <pageMargins left="0.35433070866141736" right="0.35433070866141736" top="0.98425196850393704" bottom="0.39370078740157483" header="0.51181102362204722" footer="0.51181102362204722"/>
  <pageSetup paperSize="9" scale="86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5"/>
  </sheetPr>
  <dimension ref="A1:M47"/>
  <sheetViews>
    <sheetView zoomScale="150" zoomScaleNormal="150" workbookViewId="0">
      <selection activeCell="H16" sqref="H16"/>
    </sheetView>
  </sheetViews>
  <sheetFormatPr defaultColWidth="9.109375" defaultRowHeight="13.8" x14ac:dyDescent="0.3"/>
  <cols>
    <col min="1" max="1" width="26.6640625" style="3" customWidth="1"/>
    <col min="2" max="2" width="10" style="3" customWidth="1"/>
    <col min="3" max="3" width="9.5546875" style="3" bestFit="1" customWidth="1"/>
    <col min="4" max="4" width="6.109375" style="3" customWidth="1"/>
    <col min="5" max="5" width="10.5546875" style="3" customWidth="1"/>
    <col min="6" max="6" width="4.6640625" style="3" customWidth="1"/>
    <col min="7" max="7" width="23.33203125" style="3" bestFit="1" customWidth="1"/>
    <col min="8" max="8" width="15" style="3" bestFit="1" customWidth="1"/>
    <col min="9" max="10" width="9.109375" style="3"/>
    <col min="11" max="11" width="9.88671875" style="3" bestFit="1" customWidth="1"/>
    <col min="12" max="12" width="9.109375" style="3"/>
    <col min="13" max="13" width="11.5546875" style="3" bestFit="1" customWidth="1"/>
    <col min="14" max="14" width="13.33203125" style="3" customWidth="1"/>
    <col min="15" max="15" width="14" style="3" bestFit="1" customWidth="1"/>
    <col min="16" max="16384" width="9.109375" style="3"/>
  </cols>
  <sheetData>
    <row r="1" spans="1:13" x14ac:dyDescent="0.3">
      <c r="A1" s="1" t="s">
        <v>0</v>
      </c>
      <c r="B1" s="2"/>
      <c r="G1" s="4" t="s">
        <v>54</v>
      </c>
      <c r="H1" s="5" t="s">
        <v>55</v>
      </c>
      <c r="J1" s="4"/>
      <c r="L1" s="66" t="s">
        <v>60</v>
      </c>
      <c r="M1" s="66"/>
    </row>
    <row r="2" spans="1:13" x14ac:dyDescent="0.3">
      <c r="G2" s="6"/>
      <c r="H2" s="6"/>
      <c r="I2"/>
      <c r="J2"/>
      <c r="K2"/>
      <c r="L2" s="7"/>
    </row>
    <row r="3" spans="1:13" x14ac:dyDescent="0.3">
      <c r="A3" s="8" t="s">
        <v>56</v>
      </c>
      <c r="B3" s="9"/>
      <c r="C3" s="9"/>
      <c r="D3" s="9"/>
      <c r="E3" s="9"/>
      <c r="F3" s="7"/>
      <c r="G3" s="4" t="s">
        <v>1</v>
      </c>
      <c r="H3" s="7"/>
      <c r="I3"/>
      <c r="J3"/>
      <c r="K3"/>
    </row>
    <row r="4" spans="1:13" x14ac:dyDescent="0.3">
      <c r="A4" s="7"/>
      <c r="B4" s="7"/>
      <c r="C4" s="7"/>
      <c r="D4" s="7"/>
      <c r="G4" s="6" t="s">
        <v>2</v>
      </c>
      <c r="H4" s="10"/>
    </row>
    <row r="5" spans="1:13" x14ac:dyDescent="0.3">
      <c r="A5" s="11" t="s">
        <v>3</v>
      </c>
      <c r="D5" s="2"/>
      <c r="G5" s="6" t="s">
        <v>4</v>
      </c>
      <c r="H5" s="10"/>
      <c r="J5" s="2"/>
    </row>
    <row r="6" spans="1:13" x14ac:dyDescent="0.3">
      <c r="A6" s="11" t="s">
        <v>5</v>
      </c>
      <c r="D6" s="2"/>
      <c r="G6" s="7"/>
      <c r="H6" s="7"/>
    </row>
    <row r="7" spans="1:13" x14ac:dyDescent="0.3">
      <c r="A7" s="11" t="s">
        <v>6</v>
      </c>
      <c r="D7" s="2"/>
      <c r="G7" s="12" t="s">
        <v>7</v>
      </c>
      <c r="H7" s="12" t="s">
        <v>8</v>
      </c>
    </row>
    <row r="8" spans="1:13" x14ac:dyDescent="0.3">
      <c r="A8" s="56" t="s">
        <v>70</v>
      </c>
      <c r="B8" s="58"/>
      <c r="G8" s="13"/>
      <c r="H8" s="14"/>
    </row>
    <row r="9" spans="1:13" x14ac:dyDescent="0.3">
      <c r="A9" s="3" t="s">
        <v>67</v>
      </c>
      <c r="B9" s="57" t="e">
        <f>(B11*20%)*12/B10</f>
        <v>#DIV/0!</v>
      </c>
      <c r="G9" s="13"/>
      <c r="H9" s="14"/>
      <c r="J9" s="65"/>
      <c r="K9" s="65"/>
      <c r="L9"/>
    </row>
    <row r="10" spans="1:13" x14ac:dyDescent="0.3">
      <c r="A10" s="3" t="s">
        <v>68</v>
      </c>
      <c r="B10" s="48"/>
      <c r="C10" s="45"/>
      <c r="G10" s="7"/>
      <c r="H10" s="7"/>
    </row>
    <row r="11" spans="1:13" x14ac:dyDescent="0.3">
      <c r="A11" s="3" t="s">
        <v>64</v>
      </c>
      <c r="B11" s="48"/>
      <c r="C11" s="45"/>
      <c r="G11" s="7"/>
      <c r="H11" s="7"/>
    </row>
    <row r="12" spans="1:13" ht="27.6" x14ac:dyDescent="0.3">
      <c r="A12" s="3" t="s">
        <v>66</v>
      </c>
      <c r="B12" s="50">
        <f>B11*12/52</f>
        <v>0</v>
      </c>
      <c r="C12" s="55" t="s">
        <v>63</v>
      </c>
      <c r="G12" s="4" t="s">
        <v>11</v>
      </c>
      <c r="H12" s="5" t="s">
        <v>55</v>
      </c>
    </row>
    <row r="13" spans="1:13" x14ac:dyDescent="0.3">
      <c r="A13" s="3" t="s">
        <v>12</v>
      </c>
      <c r="C13" s="51">
        <f>(B11*12)/(52*5*8)</f>
        <v>0</v>
      </c>
      <c r="G13" s="17"/>
      <c r="H13" s="6"/>
      <c r="J13" s="3" t="s">
        <v>45</v>
      </c>
      <c r="K13" s="18"/>
    </row>
    <row r="14" spans="1:13" x14ac:dyDescent="0.3">
      <c r="A14" s="2"/>
      <c r="B14" s="2"/>
      <c r="C14" s="59"/>
      <c r="D14" s="20"/>
      <c r="E14" s="20"/>
      <c r="J14" s="3" t="s">
        <v>46</v>
      </c>
      <c r="K14" s="46" t="e">
        <f>SUM(C37)</f>
        <v>#DIV/0!</v>
      </c>
    </row>
    <row r="15" spans="1:13" x14ac:dyDescent="0.3">
      <c r="A15" s="3" t="s">
        <v>13</v>
      </c>
      <c r="B15" s="22">
        <v>0.8</v>
      </c>
      <c r="C15" s="23">
        <f>SUM(C13*B15)</f>
        <v>0</v>
      </c>
      <c r="D15" s="20"/>
      <c r="E15" s="20"/>
      <c r="H15" s="45" t="s">
        <v>14</v>
      </c>
      <c r="J15" s="3" t="s">
        <v>47</v>
      </c>
      <c r="K15" s="24" t="e">
        <f>SUM(K13-K14)</f>
        <v>#DIV/0!</v>
      </c>
    </row>
    <row r="16" spans="1:13" x14ac:dyDescent="0.3">
      <c r="A16" s="7" t="s">
        <v>15</v>
      </c>
      <c r="B16" s="12"/>
      <c r="C16" s="52" t="e">
        <f>SUM($H$16*$C$15)-C17</f>
        <v>#DIV/0!</v>
      </c>
      <c r="D16" s="25"/>
      <c r="E16" s="25"/>
      <c r="G16" s="2" t="s">
        <v>16</v>
      </c>
      <c r="H16" s="26"/>
    </row>
    <row r="17" spans="1:13" x14ac:dyDescent="0.3">
      <c r="A17" s="56" t="s">
        <v>69</v>
      </c>
      <c r="B17" s="12"/>
      <c r="C17" s="53" t="e">
        <f>B8*B9</f>
        <v>#DIV/0!</v>
      </c>
      <c r="D17" s="25"/>
      <c r="E17" s="25"/>
      <c r="G17"/>
      <c r="H17"/>
    </row>
    <row r="18" spans="1:13" x14ac:dyDescent="0.3">
      <c r="A18" s="3" t="s">
        <v>17</v>
      </c>
      <c r="C18" s="23">
        <f>SUM($K$35+$K$41)</f>
        <v>0</v>
      </c>
      <c r="D18" s="25"/>
      <c r="E18" s="25"/>
      <c r="G18" s="2" t="s">
        <v>51</v>
      </c>
      <c r="H18" s="26">
        <v>0</v>
      </c>
    </row>
    <row r="19" spans="1:13" x14ac:dyDescent="0.3">
      <c r="C19" s="7"/>
      <c r="D19" s="19"/>
      <c r="E19" s="19"/>
      <c r="G19" s="2" t="s">
        <v>20</v>
      </c>
      <c r="H19" s="6">
        <v>0</v>
      </c>
    </row>
    <row r="20" spans="1:13" x14ac:dyDescent="0.3">
      <c r="A20" s="7" t="s">
        <v>19</v>
      </c>
      <c r="B20" s="22">
        <v>0.12</v>
      </c>
      <c r="C20" s="23">
        <f>SUM(C13*$B$20*H16)</f>
        <v>0</v>
      </c>
      <c r="D20" s="19"/>
      <c r="E20" s="19"/>
      <c r="H20" s="3">
        <f>SUM(H16+H18+H19)</f>
        <v>0</v>
      </c>
    </row>
    <row r="21" spans="1:13" hidden="1" x14ac:dyDescent="0.3">
      <c r="A21" s="3" t="s">
        <v>21</v>
      </c>
      <c r="B21" s="22">
        <v>0.12</v>
      </c>
      <c r="C21" s="23"/>
      <c r="D21" s="19"/>
      <c r="E21" s="19"/>
      <c r="H21" s="3" t="e">
        <f>H15+H17+H19</f>
        <v>#VALUE!</v>
      </c>
    </row>
    <row r="22" spans="1:13" x14ac:dyDescent="0.3">
      <c r="A22" s="3" t="s">
        <v>53</v>
      </c>
      <c r="B22" s="22">
        <v>0.12</v>
      </c>
      <c r="C22" s="23">
        <f>$H$18*$C$13*$B$23</f>
        <v>0</v>
      </c>
      <c r="D22" s="19"/>
      <c r="E22" s="19"/>
    </row>
    <row r="23" spans="1:13" x14ac:dyDescent="0.3">
      <c r="A23" s="3" t="s">
        <v>52</v>
      </c>
      <c r="B23" s="22">
        <v>0.12</v>
      </c>
      <c r="C23" s="23">
        <f>$H$19*$C$13*$B$23</f>
        <v>0</v>
      </c>
      <c r="D23" s="21"/>
      <c r="E23" s="21"/>
    </row>
    <row r="24" spans="1:13" x14ac:dyDescent="0.3">
      <c r="A24" s="7" t="s">
        <v>22</v>
      </c>
      <c r="B24" s="22"/>
      <c r="C24" s="23">
        <f>SUM(C20+C21+C23+C22)</f>
        <v>0</v>
      </c>
      <c r="G24" s="2" t="s">
        <v>23</v>
      </c>
      <c r="H24" s="2" t="s">
        <v>14</v>
      </c>
      <c r="I24" s="2" t="s">
        <v>24</v>
      </c>
      <c r="J24" s="2" t="s">
        <v>25</v>
      </c>
      <c r="K24" s="27">
        <v>0.8</v>
      </c>
    </row>
    <row r="25" spans="1:13" x14ac:dyDescent="0.3">
      <c r="E25" s="21"/>
    </row>
    <row r="26" spans="1:13" x14ac:dyDescent="0.3">
      <c r="A26" s="7" t="s">
        <v>26</v>
      </c>
      <c r="B26" s="28">
        <v>0.31419999999999998</v>
      </c>
      <c r="C26" s="23" t="e">
        <f>SUM(($C$16+$C$18+$C$24)*$B$26)</f>
        <v>#DIV/0!</v>
      </c>
      <c r="D26" s="3" t="s">
        <v>27</v>
      </c>
      <c r="G26" s="2" t="s">
        <v>28</v>
      </c>
      <c r="H26" s="6">
        <v>0</v>
      </c>
      <c r="I26" s="43">
        <v>20</v>
      </c>
      <c r="J26" s="9">
        <f>H26*I26</f>
        <v>0</v>
      </c>
      <c r="K26" s="9">
        <f>SUM(J26*$K$24)</f>
        <v>0</v>
      </c>
    </row>
    <row r="27" spans="1:13" x14ac:dyDescent="0.3">
      <c r="A27" s="7" t="s">
        <v>29</v>
      </c>
      <c r="B27" s="28">
        <v>0</v>
      </c>
      <c r="C27" s="23" t="e">
        <f>SUM(($C$16+$C$18+$C$24)*$B$27)</f>
        <v>#DIV/0!</v>
      </c>
      <c r="G27" s="2" t="s">
        <v>30</v>
      </c>
      <c r="H27" s="6">
        <v>0</v>
      </c>
      <c r="I27" s="44">
        <v>41.54</v>
      </c>
      <c r="J27" s="9">
        <f>H27*I27</f>
        <v>0</v>
      </c>
      <c r="K27" s="9">
        <f>SUM(J27*$K$24)</f>
        <v>0</v>
      </c>
    </row>
    <row r="28" spans="1:13" x14ac:dyDescent="0.3">
      <c r="A28" s="7" t="s">
        <v>31</v>
      </c>
      <c r="B28" s="30"/>
      <c r="C28" s="23" t="e">
        <f>SUM(C26+C27)</f>
        <v>#DIV/0!</v>
      </c>
      <c r="G28" s="2" t="s">
        <v>32</v>
      </c>
      <c r="H28" s="6">
        <v>0</v>
      </c>
      <c r="I28" s="43">
        <v>50.63</v>
      </c>
      <c r="J28" s="9">
        <f>H28*I28</f>
        <v>0</v>
      </c>
      <c r="K28" s="9">
        <f>SUM(J28*$K$24)</f>
        <v>0</v>
      </c>
    </row>
    <row r="29" spans="1:13" x14ac:dyDescent="0.3">
      <c r="A29" s="7"/>
      <c r="B29" s="30"/>
      <c r="C29"/>
      <c r="G29" s="31"/>
      <c r="H29" s="6">
        <v>0</v>
      </c>
      <c r="I29" s="43"/>
      <c r="J29" s="9">
        <f>H29*I29</f>
        <v>0</v>
      </c>
      <c r="K29" s="9">
        <f>SUM(J29*$K$24)</f>
        <v>0</v>
      </c>
      <c r="M29" s="46"/>
    </row>
    <row r="30" spans="1:13" x14ac:dyDescent="0.3">
      <c r="A30" s="7" t="s">
        <v>42</v>
      </c>
      <c r="B30" s="32">
        <v>0</v>
      </c>
      <c r="C30" s="23" t="e">
        <f>SUM(($C$27)*$B$30)</f>
        <v>#DIV/0!</v>
      </c>
      <c r="G30" s="2" t="s">
        <v>33</v>
      </c>
      <c r="H30" s="6">
        <v>0</v>
      </c>
      <c r="I30" s="44">
        <v>93.65</v>
      </c>
      <c r="J30" s="9">
        <f>H30*I30</f>
        <v>0</v>
      </c>
      <c r="K30" s="9">
        <f>SUM(J30*$K$24)</f>
        <v>0</v>
      </c>
    </row>
    <row r="31" spans="1:13" hidden="1" x14ac:dyDescent="0.3">
      <c r="A31" s="7" t="s">
        <v>43</v>
      </c>
      <c r="B31" s="32">
        <v>0</v>
      </c>
      <c r="C31" s="23" t="e">
        <f>SUM(($C$16+$C$18+$C$24)*$B$31)</f>
        <v>#DIV/0!</v>
      </c>
      <c r="G31" s="2"/>
      <c r="H31" s="6">
        <v>0</v>
      </c>
      <c r="I31" s="44"/>
      <c r="J31" s="9">
        <f t="shared" ref="J31:J32" si="0">H31*I31</f>
        <v>0</v>
      </c>
      <c r="K31" s="9">
        <f t="shared" ref="K31:K32" si="1">SUM(J31*$K$24)</f>
        <v>0</v>
      </c>
    </row>
    <row r="32" spans="1:13" x14ac:dyDescent="0.3">
      <c r="A32" s="7" t="s">
        <v>44</v>
      </c>
      <c r="B32" s="41"/>
      <c r="C32" s="23" t="e">
        <f>SUM(C30+C31)</f>
        <v>#DIV/0!</v>
      </c>
      <c r="G32" s="2" t="s">
        <v>58</v>
      </c>
      <c r="H32" s="6">
        <v>0</v>
      </c>
      <c r="I32" s="44">
        <v>20</v>
      </c>
      <c r="J32" s="9">
        <f t="shared" si="0"/>
        <v>0</v>
      </c>
      <c r="K32" s="9">
        <f t="shared" si="1"/>
        <v>0</v>
      </c>
    </row>
    <row r="33" spans="1:12" x14ac:dyDescent="0.3">
      <c r="A33" s="7"/>
      <c r="B33" s="41"/>
      <c r="C33"/>
      <c r="G33" s="2"/>
      <c r="H33" s="6"/>
      <c r="I33" s="44"/>
      <c r="J33" s="9"/>
      <c r="K33" s="9"/>
    </row>
    <row r="34" spans="1:12" x14ac:dyDescent="0.3">
      <c r="A34" s="7" t="s">
        <v>62</v>
      </c>
      <c r="B34" s="30"/>
      <c r="C34" s="53">
        <f>(B11*80%)*12/260</f>
        <v>0</v>
      </c>
      <c r="G34" s="2" t="s">
        <v>34</v>
      </c>
      <c r="H34" s="3">
        <f>SUM(H26:H33)</f>
        <v>0</v>
      </c>
      <c r="I34" s="7"/>
      <c r="J34" s="12"/>
      <c r="K34" s="12">
        <f>SUM(K26:K33)</f>
        <v>0</v>
      </c>
    </row>
    <row r="35" spans="1:12" x14ac:dyDescent="0.3">
      <c r="B35" s="33"/>
      <c r="C35"/>
      <c r="G35" s="2"/>
      <c r="I35" s="7"/>
      <c r="J35" s="12"/>
      <c r="K35" s="12"/>
    </row>
    <row r="36" spans="1:12" x14ac:dyDescent="0.3">
      <c r="B36" s="33"/>
      <c r="C36"/>
      <c r="G36" s="2"/>
      <c r="I36" s="7"/>
      <c r="J36" s="12"/>
      <c r="K36" s="12"/>
    </row>
    <row r="37" spans="1:12" x14ac:dyDescent="0.3">
      <c r="A37" s="4" t="s">
        <v>35</v>
      </c>
      <c r="B37" s="35"/>
      <c r="C37" s="42" t="e">
        <f>SUM($C$16+$C$18+$C$24+$C$28+$C$32-$C$34-$C$35)</f>
        <v>#DIV/0!</v>
      </c>
      <c r="H37" s="19"/>
    </row>
    <row r="38" spans="1:12" x14ac:dyDescent="0.3">
      <c r="C38" s="36"/>
      <c r="G38" s="2" t="s">
        <v>36</v>
      </c>
      <c r="H38" s="2" t="s">
        <v>14</v>
      </c>
      <c r="I38" s="2" t="s">
        <v>24</v>
      </c>
      <c r="J38" s="2" t="s">
        <v>25</v>
      </c>
      <c r="K38" s="27">
        <v>0.8</v>
      </c>
      <c r="L38" s="12"/>
    </row>
    <row r="39" spans="1:12" x14ac:dyDescent="0.3">
      <c r="A39" s="4" t="s">
        <v>37</v>
      </c>
      <c r="D39" s="7"/>
      <c r="E39" s="7"/>
      <c r="F39" s="7"/>
      <c r="G39" s="2" t="s">
        <v>38</v>
      </c>
      <c r="H39" s="6">
        <v>0</v>
      </c>
      <c r="I39" s="43">
        <v>31.17</v>
      </c>
      <c r="J39" s="9">
        <f>H39*I39</f>
        <v>0</v>
      </c>
      <c r="K39" s="9">
        <f>SUM(J39*$K$38)</f>
        <v>0</v>
      </c>
      <c r="L39" s="7"/>
    </row>
    <row r="40" spans="1:12" x14ac:dyDescent="0.3">
      <c r="A40" s="37" t="s">
        <v>48</v>
      </c>
      <c r="B40" s="38">
        <v>6.1499999999999999E-2</v>
      </c>
      <c r="D40" s="7"/>
      <c r="E40" s="7"/>
      <c r="G40" s="2" t="s">
        <v>39</v>
      </c>
      <c r="H40" s="6">
        <v>0</v>
      </c>
      <c r="I40" s="43">
        <v>62.3</v>
      </c>
      <c r="J40" s="9">
        <f>H40*I40</f>
        <v>0</v>
      </c>
      <c r="K40" s="9">
        <f>SUM(J40*$K$38)</f>
        <v>0</v>
      </c>
    </row>
    <row r="41" spans="1:12" x14ac:dyDescent="0.3">
      <c r="A41" s="37" t="s">
        <v>49</v>
      </c>
      <c r="B41" s="38">
        <v>6.1499999999999999E-2</v>
      </c>
      <c r="G41" s="2" t="s">
        <v>40</v>
      </c>
      <c r="H41" s="3">
        <f>SUM(H39:H40)</f>
        <v>0</v>
      </c>
      <c r="K41" s="12">
        <f>SUM(K39:K40)</f>
        <v>0</v>
      </c>
    </row>
    <row r="42" spans="1:12" x14ac:dyDescent="0.3">
      <c r="A42" s="37" t="s">
        <v>50</v>
      </c>
      <c r="B42" s="38">
        <v>0.31419999999999998</v>
      </c>
    </row>
    <row r="43" spans="1:12" x14ac:dyDescent="0.3">
      <c r="G43" s="2" t="s">
        <v>41</v>
      </c>
    </row>
    <row r="44" spans="1:12" x14ac:dyDescent="0.3">
      <c r="H44" s="64"/>
      <c r="I44" s="64"/>
    </row>
    <row r="45" spans="1:12" x14ac:dyDescent="0.3">
      <c r="B45" s="35"/>
      <c r="C45" s="39"/>
      <c r="D45" s="39"/>
      <c r="E45" s="39"/>
      <c r="F45" s="39"/>
      <c r="G45" s="39"/>
      <c r="H45" s="45"/>
      <c r="I45" s="45"/>
    </row>
    <row r="47" spans="1:12" x14ac:dyDescent="0.3">
      <c r="G47" s="7"/>
      <c r="H47" s="7"/>
    </row>
  </sheetData>
  <sheetProtection sheet="1" objects="1" scenarios="1" selectLockedCells="1"/>
  <mergeCells count="3">
    <mergeCell ref="L1:M1"/>
    <mergeCell ref="J9:K9"/>
    <mergeCell ref="H44:I44"/>
  </mergeCells>
  <printOptions gridLines="1"/>
  <pageMargins left="0.35433070866141736" right="0.35433070866141736" top="0.98425196850393704" bottom="0.39370078740157483" header="0.51181102362204722" footer="0.51181102362204722"/>
  <pageSetup paperSize="9" scale="86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Sjuklöneberäkning t ex Borlänge</vt:lpstr>
      <vt:lpstr>Sjuklöneberäkning m karensavdra</vt:lpstr>
      <vt:lpstr>Sjuklöneberäkning heltid</vt:lpstr>
      <vt:lpstr>Sjuklöneberäkning karensavdrag</vt:lpstr>
      <vt:lpstr>Sjuklöneberäkning deltid</vt:lpstr>
      <vt:lpstr>Sjuklöneberäkning deltid (2)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Laurén Edin</dc:creator>
  <cp:lastModifiedBy>Ridderström Monica</cp:lastModifiedBy>
  <cp:lastPrinted>2018-12-19T05:16:58Z</cp:lastPrinted>
  <dcterms:created xsi:type="dcterms:W3CDTF">2009-12-02T13:22:03Z</dcterms:created>
  <dcterms:modified xsi:type="dcterms:W3CDTF">2023-05-02T10:40:19Z</dcterms:modified>
</cp:coreProperties>
</file>